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8808" firstSheet="1" activeTab="5"/>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73" i="3" s="1"/>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H65" i="37" s="1"/>
  <c r="B66" i="37"/>
  <c r="C66" i="37"/>
  <c r="H66" i="37" s="1"/>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H117" i="37" s="1"/>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G129" i="37" s="1"/>
  <c r="B130" i="37"/>
  <c r="C130" i="37"/>
  <c r="H130" i="37" s="1"/>
  <c r="D130" i="37"/>
  <c r="G130" i="37"/>
  <c r="B131" i="37"/>
  <c r="B132" i="37"/>
  <c r="B133" i="37"/>
  <c r="C133" i="37"/>
  <c r="D133" i="37"/>
  <c r="G133" i="37"/>
  <c r="B134" i="37"/>
  <c r="C134" i="37"/>
  <c r="H134" i="37" s="1"/>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H159" i="37" s="1"/>
  <c r="D159" i="37"/>
  <c r="B160" i="37"/>
  <c r="C160" i="37"/>
  <c r="D160" i="37"/>
  <c r="B161" i="37"/>
  <c r="B162" i="37"/>
  <c r="B163" i="37"/>
  <c r="C163" i="37"/>
  <c r="D163" i="37"/>
  <c r="B164" i="37"/>
  <c r="C164" i="37"/>
  <c r="D164" i="37"/>
  <c r="B165" i="37"/>
  <c r="C165" i="37"/>
  <c r="D165" i="37"/>
  <c r="B166" i="37"/>
  <c r="C166" i="37"/>
  <c r="D166" i="37"/>
  <c r="B167" i="37"/>
  <c r="B168" i="37"/>
  <c r="C168" i="37"/>
  <c r="D168" i="37"/>
  <c r="H168" i="37" s="1"/>
  <c r="B169" i="37"/>
  <c r="C169" i="37"/>
  <c r="H169" i="37" s="1"/>
  <c r="D169" i="37"/>
  <c r="B170" i="37"/>
  <c r="C170" i="37"/>
  <c r="D170" i="37"/>
  <c r="B171" i="37"/>
  <c r="C171" i="37"/>
  <c r="H171" i="37" s="1"/>
  <c r="D171" i="37"/>
  <c r="B172" i="37"/>
  <c r="C172" i="37"/>
  <c r="D172" i="37"/>
  <c r="H172" i="37" s="1"/>
  <c r="B173" i="37"/>
  <c r="C173" i="37"/>
  <c r="D173" i="37"/>
  <c r="B174" i="37"/>
  <c r="C174" i="37"/>
  <c r="D174" i="37"/>
  <c r="H174" i="37" s="1"/>
  <c r="B175" i="37"/>
  <c r="B176" i="37"/>
  <c r="C176" i="37"/>
  <c r="D176" i="37"/>
  <c r="G176" i="37" s="1"/>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H305" i="37" s="1"/>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H667" i="37" s="1"/>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G985" i="37" s="1"/>
  <c r="C985" i="37"/>
  <c r="D985" i="37"/>
  <c r="B986" i="37"/>
  <c r="C986" i="37"/>
  <c r="D986" i="37"/>
  <c r="B987" i="37"/>
  <c r="G987" i="37" s="1"/>
  <c r="C987" i="37"/>
  <c r="D987" i="37"/>
  <c r="B988" i="37"/>
  <c r="C988" i="37"/>
  <c r="D988" i="37"/>
  <c r="H988" i="37" s="1"/>
  <c r="B989" i="37"/>
  <c r="C989" i="37"/>
  <c r="D989" i="37"/>
  <c r="B990" i="37"/>
  <c r="B991" i="37"/>
  <c r="C991" i="37"/>
  <c r="H991" i="37" s="1"/>
  <c r="D991" i="37"/>
  <c r="B992" i="37"/>
  <c r="C992" i="37"/>
  <c r="D992" i="37"/>
  <c r="B993" i="37"/>
  <c r="C993" i="37"/>
  <c r="D993" i="37"/>
  <c r="H993" i="37" s="1"/>
  <c r="B994" i="37"/>
  <c r="C994" i="37"/>
  <c r="D994" i="37"/>
  <c r="G994" i="37" s="1"/>
  <c r="B995" i="37"/>
  <c r="C995" i="37"/>
  <c r="D995" i="37"/>
  <c r="B996" i="37"/>
  <c r="C996" i="37"/>
  <c r="D996" i="37"/>
  <c r="B997" i="37"/>
  <c r="C997" i="37"/>
  <c r="H997" i="37" s="1"/>
  <c r="D997" i="37"/>
  <c r="B998" i="37"/>
  <c r="C998" i="37"/>
  <c r="D998" i="37"/>
  <c r="G998" i="37" s="1"/>
  <c r="B999" i="37"/>
  <c r="C999" i="37"/>
  <c r="H999" i="37" s="1"/>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G1008" i="37" s="1"/>
  <c r="C1008" i="37"/>
  <c r="D1008" i="37"/>
  <c r="B1009" i="37"/>
  <c r="G1009" i="37" s="1"/>
  <c r="C1009" i="37"/>
  <c r="D1009" i="37"/>
  <c r="B1010" i="37"/>
  <c r="G1010" i="37" s="1"/>
  <c r="C1010" i="37"/>
  <c r="D1010" i="37"/>
  <c r="B1011" i="37"/>
  <c r="C1011" i="37"/>
  <c r="D1011" i="37"/>
  <c r="H1011" i="37" s="1"/>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H1026" i="37" s="1"/>
  <c r="D1026" i="37"/>
  <c r="G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H1047" i="37" s="1"/>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H1142" i="37" s="1"/>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C1150" i="37"/>
  <c r="D1150" i="37"/>
  <c r="B1151" i="37"/>
  <c r="G1151" i="37" s="1"/>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G1209" i="37"/>
  <c r="B1210" i="37"/>
  <c r="C1210" i="37"/>
  <c r="D1210" i="37"/>
  <c r="G1210" i="37"/>
  <c r="B1211" i="37"/>
  <c r="C1211" i="37"/>
  <c r="D1211" i="37"/>
  <c r="G1211" i="37"/>
  <c r="B1212" i="37"/>
  <c r="B1213" i="37"/>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s="1"/>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s="1"/>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G1434" i="37" s="1"/>
  <c r="I1434" i="37" s="1"/>
  <c r="C1434" i="37"/>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D1438" i="37"/>
  <c r="B1439" i="37"/>
  <c r="G1439" i="37" s="1"/>
  <c r="I1439" i="37" s="1"/>
  <c r="C1439" i="37"/>
  <c r="D1439" i="37"/>
  <c r="B1440" i="37"/>
  <c r="G1440" i="37" s="1"/>
  <c r="I1440" i="37" s="1"/>
  <c r="C1440" i="37"/>
  <c r="D1440" i="37"/>
  <c r="B1441" i="37"/>
  <c r="B1442" i="37"/>
  <c r="B1443" i="37"/>
  <c r="G1443" i="37" s="1"/>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73" i="37"/>
  <c r="H1467" i="37"/>
  <c r="H1447" i="37"/>
  <c r="H1445" i="37"/>
  <c r="H1444" i="37"/>
  <c r="H1443" i="37"/>
  <c r="H1440" i="37"/>
  <c r="H1439" i="37"/>
  <c r="H1438" i="37"/>
  <c r="H1437" i="37"/>
  <c r="H1436" i="37"/>
  <c r="H1435" i="37"/>
  <c r="H1434" i="37"/>
  <c r="H1432" i="37"/>
  <c r="I1432" i="37"/>
  <c r="H1431" i="37"/>
  <c r="H1430" i="37"/>
  <c r="I1430" i="37" s="1"/>
  <c r="H1429" i="37"/>
  <c r="H1428" i="37"/>
  <c r="I1428" i="37"/>
  <c r="H1427" i="37"/>
  <c r="H1422" i="37"/>
  <c r="H1421" i="37"/>
  <c r="H1420" i="37"/>
  <c r="H1419" i="37"/>
  <c r="H1418" i="37"/>
  <c r="H1417" i="37"/>
  <c r="H1416" i="37"/>
  <c r="H1415" i="37"/>
  <c r="H1414" i="37"/>
  <c r="H1413" i="37"/>
  <c r="H1410" i="37"/>
  <c r="H1409"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6" i="37"/>
  <c r="H1044" i="37"/>
  <c r="H1043" i="37"/>
  <c r="H1042" i="37"/>
  <c r="H1038" i="37"/>
  <c r="H1037" i="37"/>
  <c r="H1036" i="37"/>
  <c r="H1035" i="37"/>
  <c r="H1033" i="37"/>
  <c r="H1032" i="37"/>
  <c r="H1031" i="37"/>
  <c r="H1030" i="37"/>
  <c r="H1029" i="37"/>
  <c r="H1028" i="37"/>
  <c r="H1024" i="37"/>
  <c r="H1022" i="37"/>
  <c r="H1021" i="37"/>
  <c r="H1020" i="37"/>
  <c r="H1019" i="37"/>
  <c r="H1018" i="37"/>
  <c r="H1017" i="37"/>
  <c r="H1015" i="37"/>
  <c r="H1014" i="37"/>
  <c r="H1013" i="37"/>
  <c r="H1010" i="37"/>
  <c r="H1009" i="37"/>
  <c r="H1008" i="37"/>
  <c r="H1007" i="37"/>
  <c r="H1005" i="37"/>
  <c r="H1004" i="37"/>
  <c r="H1003" i="37"/>
  <c r="H1002" i="37"/>
  <c r="H1001" i="37"/>
  <c r="H998" i="37"/>
  <c r="H995" i="37"/>
  <c r="H989"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7" i="37"/>
  <c r="H686" i="37"/>
  <c r="H684" i="37"/>
  <c r="H683" i="37"/>
  <c r="H682" i="37"/>
  <c r="H681" i="37"/>
  <c r="H680" i="37"/>
  <c r="H679" i="37"/>
  <c r="H678" i="37"/>
  <c r="H677" i="37"/>
  <c r="H676" i="37"/>
  <c r="H675" i="37"/>
  <c r="H674" i="37"/>
  <c r="H673" i="37"/>
  <c r="H672" i="37"/>
  <c r="H671" i="37"/>
  <c r="H670" i="37"/>
  <c r="H669" i="37"/>
  <c r="H668" i="37"/>
  <c r="H666" i="37"/>
  <c r="H664" i="37"/>
  <c r="H663" i="37"/>
  <c r="H662" i="37"/>
  <c r="H661" i="37"/>
  <c r="H660"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3" i="37"/>
  <c r="H170" i="37"/>
  <c r="H166" i="37"/>
  <c r="H165" i="37"/>
  <c r="H164" i="37"/>
  <c r="H163" i="37"/>
  <c r="H160" i="37"/>
  <c r="H158" i="37"/>
  <c r="H156" i="37"/>
  <c r="H155" i="37"/>
  <c r="H154" i="37"/>
  <c r="H153" i="37"/>
  <c r="H148" i="37"/>
  <c r="H147" i="37"/>
  <c r="H146" i="37"/>
  <c r="H145" i="37"/>
  <c r="H144" i="37"/>
  <c r="H143" i="37"/>
  <c r="H142" i="37"/>
  <c r="H141" i="37"/>
  <c r="H140" i="37"/>
  <c r="H139" i="37"/>
  <c r="H136" i="37"/>
  <c r="H135" i="37"/>
  <c r="H133"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3" i="37"/>
  <c r="H62" i="37"/>
  <c r="H60" i="37"/>
  <c r="H59" i="37"/>
  <c r="H57" i="37"/>
  <c r="H56" i="37"/>
  <c r="H54" i="37"/>
  <c r="H53" i="37"/>
  <c r="H52" i="37"/>
  <c r="H51" i="37"/>
  <c r="H49" i="37"/>
  <c r="H48" i="37"/>
  <c r="H45" i="37"/>
  <c r="H44" i="37"/>
  <c r="H43" i="37"/>
  <c r="H42" i="37"/>
  <c r="H39" i="37"/>
  <c r="H38" i="37"/>
  <c r="H37" i="37"/>
  <c r="H35" i="37"/>
  <c r="H34" i="37"/>
  <c r="H32" i="37"/>
  <c r="H31" i="37"/>
  <c r="H3" i="3"/>
  <c r="L3" i="3"/>
  <c r="L296" i="3" s="1"/>
  <c r="F296" i="3" s="1"/>
  <c r="G6" i="3"/>
  <c r="I14" i="3"/>
  <c r="P3" i="3"/>
  <c r="H5" i="3" s="1"/>
  <c r="G5" i="3"/>
  <c r="E5" i="3" s="1"/>
  <c r="B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c r="B25" i="3" s="1"/>
  <c r="G26" i="3"/>
  <c r="E26" i="3"/>
  <c r="G27" i="3"/>
  <c r="H27" i="3"/>
  <c r="G28" i="3"/>
  <c r="H28" i="3"/>
  <c r="E28" i="3" s="1"/>
  <c r="B28" i="3" s="1"/>
  <c r="G29" i="3"/>
  <c r="H29" i="3"/>
  <c r="E29" i="3"/>
  <c r="G31" i="3"/>
  <c r="H31" i="3"/>
  <c r="G32" i="3"/>
  <c r="H32" i="3"/>
  <c r="G33" i="3"/>
  <c r="H33" i="3"/>
  <c r="G34" i="3"/>
  <c r="H34" i="3"/>
  <c r="E34" i="3" s="1"/>
  <c r="B34" i="3" s="1"/>
  <c r="G35" i="3"/>
  <c r="H35" i="3"/>
  <c r="G36" i="3"/>
  <c r="H36" i="3"/>
  <c r="G37" i="3"/>
  <c r="H37" i="3"/>
  <c r="E37" i="3"/>
  <c r="B37" i="3" s="1"/>
  <c r="G38" i="3"/>
  <c r="H38" i="3"/>
  <c r="E38" i="3" s="1"/>
  <c r="B38" i="3" s="1"/>
  <c r="G39" i="3"/>
  <c r="E39" i="3" s="1"/>
  <c r="B39" i="3" s="1"/>
  <c r="H39" i="3"/>
  <c r="G40" i="3"/>
  <c r="H40" i="3"/>
  <c r="G41" i="3"/>
  <c r="E41" i="3" s="1"/>
  <c r="B41" i="3" s="1"/>
  <c r="H41" i="3"/>
  <c r="G42" i="3"/>
  <c r="H42" i="3"/>
  <c r="G43" i="3"/>
  <c r="E43" i="3" s="1"/>
  <c r="H43" i="3"/>
  <c r="G44" i="3"/>
  <c r="H44" i="3"/>
  <c r="G45" i="3"/>
  <c r="H45" i="3"/>
  <c r="E45" i="3"/>
  <c r="B45" i="3" s="1"/>
  <c r="G46" i="3"/>
  <c r="H46" i="3"/>
  <c r="E46" i="3" s="1"/>
  <c r="B46" i="3" s="1"/>
  <c r="G47" i="3"/>
  <c r="E47" i="3" s="1"/>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G162" i="3"/>
  <c r="E162" i="3" s="1"/>
  <c r="B162" i="3" s="1"/>
  <c r="G164" i="3"/>
  <c r="E164" i="3" s="1"/>
  <c r="B164" i="3" s="1"/>
  <c r="G212" i="3"/>
  <c r="H212" i="3"/>
  <c r="G260" i="3"/>
  <c r="H260" i="3"/>
  <c r="G263" i="3"/>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7" i="3"/>
  <c r="B43" i="3"/>
  <c r="B29" i="3"/>
  <c r="B26"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60" i="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F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122" i="36" l="1"/>
  <c r="H1399" i="37"/>
  <c r="H1408" i="37"/>
  <c r="G1491" i="37"/>
  <c r="H1489" i="37"/>
  <c r="G980" i="37"/>
  <c r="H689" i="37"/>
  <c r="H688" i="37"/>
  <c r="H685" i="37"/>
  <c r="H665" i="37"/>
  <c r="H659" i="37"/>
  <c r="H640" i="37"/>
  <c r="F218" i="1"/>
  <c r="H209" i="37"/>
  <c r="F185" i="1"/>
  <c r="H152" i="37"/>
  <c r="G1444" i="37"/>
  <c r="I1444" i="37"/>
  <c r="G1252" i="37"/>
  <c r="E263" i="3"/>
  <c r="B263" i="3" s="1"/>
  <c r="G1213" i="37"/>
  <c r="G1203" i="37"/>
  <c r="E235" i="27"/>
  <c r="D1200" i="37" s="1"/>
  <c r="G1150" i="37"/>
  <c r="G1141" i="37"/>
  <c r="H1025" i="37"/>
  <c r="G1007" i="37"/>
  <c r="G1011" i="37"/>
  <c r="H994" i="37"/>
  <c r="H1252" i="37"/>
  <c r="F247" i="27"/>
  <c r="H1203" i="37"/>
  <c r="F236" i="27"/>
  <c r="H1141" i="37"/>
  <c r="G1137" i="37"/>
  <c r="D75" i="27"/>
  <c r="C1040" i="37" s="1"/>
  <c r="F76" i="27"/>
  <c r="F58" i="27"/>
  <c r="D18" i="27"/>
  <c r="C983" i="37" s="1"/>
  <c r="G989" i="37"/>
  <c r="G986" i="37"/>
  <c r="G988" i="37"/>
  <c r="E33" i="3"/>
  <c r="B33" i="3" s="1"/>
  <c r="F405" i="1"/>
  <c r="G365" i="37"/>
  <c r="D204" i="1"/>
  <c r="C194" i="37" s="1"/>
  <c r="F205" i="3"/>
  <c r="B205" i="3" s="1"/>
  <c r="E42" i="3"/>
  <c r="B42" i="3" s="1"/>
  <c r="F177" i="1"/>
  <c r="F161" i="1"/>
  <c r="F122" i="1"/>
  <c r="F94" i="1"/>
  <c r="D85" i="1"/>
  <c r="C75" i="37" s="1"/>
  <c r="E314" i="1"/>
  <c r="D303" i="37" s="1"/>
  <c r="F201" i="3"/>
  <c r="B201" i="3" s="1"/>
  <c r="E141" i="1"/>
  <c r="D131" i="37" s="1"/>
  <c r="H129" i="37"/>
  <c r="E260" i="3"/>
  <c r="G166" i="3"/>
  <c r="E166" i="3" s="1"/>
  <c r="B166" i="3" s="1"/>
  <c r="T158" i="3"/>
  <c r="F292" i="3"/>
  <c r="E354" i="1"/>
  <c r="D343" i="37" s="1"/>
  <c r="H328" i="37"/>
  <c r="H304" i="37"/>
  <c r="H76" i="37"/>
  <c r="H19" i="37"/>
  <c r="G223" i="37"/>
  <c r="H1295" i="37"/>
  <c r="G1557" i="37"/>
  <c r="G1497" i="37"/>
  <c r="I1431" i="37"/>
  <c r="I1429" i="37"/>
  <c r="I1427" i="37"/>
  <c r="G1389" i="37"/>
  <c r="G1362" i="37"/>
  <c r="G1360" i="37"/>
  <c r="G1358"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84" i="37"/>
  <c r="G1082" i="37"/>
  <c r="G1080" i="37"/>
  <c r="G1078" i="37"/>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D1140" i="37" s="1"/>
  <c r="F195" i="27"/>
  <c r="F239" i="27"/>
  <c r="D13" i="33"/>
  <c r="C1425" i="37" s="1"/>
  <c r="D136" i="36"/>
  <c r="C1411" i="37" s="1"/>
  <c r="E96" i="36"/>
  <c r="D1371" i="37" s="1"/>
  <c r="D96" i="36"/>
  <c r="E42" i="36"/>
  <c r="D1317" i="37" s="1"/>
  <c r="D42" i="36"/>
  <c r="E12" i="36"/>
  <c r="D12" i="36"/>
  <c r="C1287" i="37" s="1"/>
  <c r="D30" i="30"/>
  <c r="C1486" i="37" s="1"/>
  <c r="G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291" i="37"/>
  <c r="G1289" i="37"/>
  <c r="G1254" i="37"/>
  <c r="G1085" i="37"/>
  <c r="G1083" i="37"/>
  <c r="G1081" i="37"/>
  <c r="G1079" i="37"/>
  <c r="G1077" i="37"/>
  <c r="G1072" i="37"/>
  <c r="G1068" i="37"/>
  <c r="G1064" i="37"/>
  <c r="G1060" i="37"/>
  <c r="G1055" i="37"/>
  <c r="G1053" i="37"/>
  <c r="G1051" i="37"/>
  <c r="G1047" i="37"/>
  <c r="G1045" i="37"/>
  <c r="G1043" i="37"/>
  <c r="G1022" i="37"/>
  <c r="G1020" i="37"/>
  <c r="G1018" i="37"/>
  <c r="G999" i="37"/>
  <c r="G997" i="37"/>
  <c r="G995" i="37"/>
  <c r="G993" i="37"/>
  <c r="G991"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593" i="37"/>
  <c r="G591" i="37"/>
  <c r="G579" i="37"/>
  <c r="G574" i="37"/>
  <c r="G570" i="37"/>
  <c r="G56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G595" i="37"/>
  <c r="G582"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F160" i="1"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7" i="30" l="1"/>
  <c r="C1503" i="37" s="1"/>
  <c r="H1486" i="37"/>
  <c r="H284" i="3"/>
  <c r="G24" i="3"/>
  <c r="E234" i="27"/>
  <c r="K46" i="42" s="1"/>
  <c r="G1041" i="37"/>
  <c r="F18" i="27"/>
  <c r="G635" i="37"/>
  <c r="F204" i="1"/>
  <c r="G75" i="37"/>
  <c r="I1450" i="37"/>
  <c r="I1454" i="37"/>
  <c r="I1460" i="37"/>
  <c r="E163" i="3"/>
  <c r="B163" i="3" s="1"/>
  <c r="H1104" i="37"/>
  <c r="C1317" i="37"/>
  <c r="F42" i="36"/>
  <c r="C1371" i="37"/>
  <c r="F96" i="36"/>
  <c r="C213" i="37"/>
  <c r="F223" i="1"/>
  <c r="C291" i="37"/>
  <c r="F302" i="1"/>
  <c r="E24" i="3"/>
  <c r="B24" i="3" s="1"/>
  <c r="G1049" i="37"/>
  <c r="H635" i="37"/>
  <c r="H213" i="37"/>
  <c r="D1287" i="37"/>
  <c r="K47" i="42"/>
  <c r="C124" i="37"/>
  <c r="F134" i="1"/>
  <c r="C1423" i="37"/>
  <c r="J51" i="42"/>
  <c r="G1510" i="37"/>
  <c r="H1510" i="37"/>
  <c r="C355" i="37"/>
  <c r="F366" i="1"/>
  <c r="C463" i="37"/>
  <c r="F475" i="1"/>
  <c r="D1425" i="37"/>
  <c r="E12" i="33"/>
  <c r="C1140" i="37"/>
  <c r="G284" i="3"/>
  <c r="F175" i="27"/>
  <c r="D174" i="27"/>
  <c r="I1452" i="37"/>
  <c r="I1462" i="37"/>
  <c r="C520" i="37"/>
  <c r="F532" i="1"/>
  <c r="D531" i="1"/>
  <c r="G513" i="37"/>
  <c r="H513" i="37"/>
  <c r="D3" i="37"/>
  <c r="E12" i="1"/>
  <c r="H506" i="37"/>
  <c r="I1446" i="37"/>
  <c r="D1199"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291" i="3" l="1"/>
  <c r="E291" i="3" s="1"/>
  <c r="B291" i="3" s="1"/>
  <c r="K57" i="42"/>
  <c r="E284" i="3"/>
  <c r="B284" i="3" s="1"/>
  <c r="H150" i="37"/>
  <c r="H124" i="37"/>
  <c r="G124" i="37"/>
  <c r="G1287" i="37"/>
  <c r="H1287" i="37"/>
  <c r="G1371" i="37"/>
  <c r="H1371" i="37"/>
  <c r="H1317" i="37"/>
  <c r="G131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<sst xmlns="http://schemas.openxmlformats.org/spreadsheetml/2006/main" count="4758" uniqueCount="4302">
  <si>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</si>
  <si>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</si>
  <si>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</si>
  <si>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</si>
  <si>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</si>
  <si>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</si>
  <si>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</si>
  <si>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</si>
  <si>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</si>
  <si>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</si>
  <si>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</si>
  <si>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</si>
  <si>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</si>
  <si>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</si>
  <si>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</si>
  <si>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</si>
  <si>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</si>
  <si>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</si>
  <si>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</si>
  <si>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</si>
  <si>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</si>
  <si>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</si>
  <si>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</si>
  <si>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</si>
  <si>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</si>
  <si>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</si>
  <si>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</si>
  <si>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</si>
  <si>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</si>
  <si>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</si>
  <si>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</si>
  <si>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</si>
  <si>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</si>
  <si>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</si>
  <si>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</si>
  <si>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</si>
  <si>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</si>
  <si>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</si>
  <si>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</si>
  <si>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</si>
  <si>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</si>
  <si>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</si>
  <si>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</si>
  <si>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</si>
  <si>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</si>
  <si>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</si>
  <si>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</si>
  <si>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</si>
  <si>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</si>
  <si>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</si>
  <si>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</si>
  <si>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</si>
  <si>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</si>
  <si>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</si>
  <si>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</si>
  <si>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</si>
  <si>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</si>
  <si>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</si>
  <si>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</si>
  <si>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</si>
  <si>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</si>
  <si>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</si>
  <si>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</si>
  <si>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</si>
  <si>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</si>
  <si>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</si>
  <si>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</si>
  <si>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</si>
  <si>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</si>
  <si>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</si>
  <si>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</si>
  <si>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</si>
  <si>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</si>
  <si>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</si>
  <si>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</si>
  <si>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</si>
  <si>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</si>
  <si>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</si>
  <si>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</si>
  <si>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</si>
  <si>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</si>
  <si>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</si>
  <si>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</si>
  <si>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</si>
  <si>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</si>
  <si>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</si>
  <si>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</si>
  <si>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</si>
  <si>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</si>
  <si>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</si>
  <si>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</si>
  <si>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</si>
  <si>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</si>
  <si>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</si>
  <si>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</si>
  <si>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</si>
  <si>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</si>
  <si>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</si>
  <si>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</si>
  <si>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</si>
  <si>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</si>
  <si>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</si>
  <si>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</si>
  <si>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</si>
  <si>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</si>
  <si>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</si>
  <si>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</si>
  <si>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</si>
  <si>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</si>
  <si>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</si>
  <si>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</si>
  <si>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</si>
  <si>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</si>
  <si>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</si>
  <si>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</si>
  <si>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</si>
  <si>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</si>
  <si>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</si>
  <si>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</si>
  <si>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</si>
  <si>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</si>
  <si>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</si>
  <si>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</si>
  <si>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</si>
  <si>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</si>
  <si>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</si>
  <si>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</si>
  <si>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</si>
  <si>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</si>
  <si>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</si>
  <si>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</si>
  <si>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</si>
  <si>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</si>
  <si>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</si>
  <si>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</si>
  <si>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</si>
  <si>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</si>
  <si>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</si>
  <si>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</si>
  <si>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</si>
  <si>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</si>
  <si>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</si>
  <si>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</si>
  <si>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</si>
  <si>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</si>
  <si>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</si>
  <si>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</si>
  <si>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</si>
  <si>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</si>
  <si>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</si>
  <si>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</si>
  <si>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</si>
  <si>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</si>
  <si>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</si>
  <si>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</si>
  <si>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</si>
  <si>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</si>
  <si>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</si>
  <si>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</si>
  <si>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</si>
  <si>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</si>
  <si>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</si>
  <si>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</si>
  <si>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</si>
  <si>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</si>
  <si>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</si>
  <si>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</si>
  <si>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</si>
  <si>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</si>
  <si>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</si>
  <si>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</si>
  <si>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</si>
  <si>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</si>
  <si>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</si>
  <si>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</si>
  <si>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</si>
  <si>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</si>
  <si>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</si>
  <si>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</si>
  <si>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</si>
  <si>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</si>
  <si>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</si>
  <si>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</si>
  <si>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</si>
  <si>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</si>
  <si>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</si>
  <si>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</si>
  <si>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</si>
  <si>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</si>
  <si>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</si>
  <si>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</si>
  <si>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</si>
  <si>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</si>
  <si>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</si>
  <si>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</si>
  <si>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</si>
  <si>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</si>
  <si>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</si>
  <si>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</si>
  <si>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</si>
  <si>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</si>
  <si>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</si>
  <si>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</si>
  <si>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</si>
  <si>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</si>
  <si>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</si>
  <si>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</si>
  <si>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</si>
  <si>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</si>
  <si>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</si>
  <si>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</si>
  <si>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</si>
  <si>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</si>
  <si>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</si>
  <si>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</si>
  <si>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</si>
  <si>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</si>
  <si>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</si>
  <si>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</si>
  <si>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</si>
  <si>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</si>
  <si>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</si>
  <si>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</si>
  <si>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</si>
  <si>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</si>
  <si>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</si>
  <si>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</si>
  <si>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</si>
  <si>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</si>
  <si>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</si>
  <si>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</si>
  <si>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</si>
  <si>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</si>
  <si>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</si>
  <si>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</si>
  <si>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</si>
  <si>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</si>
  <si>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</si>
  <si>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</si>
  <si>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</si>
  <si>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</si>
  <si>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</si>
  <si>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</si>
  <si>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</si>
  <si>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</si>
  <si>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</si>
  <si>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</si>
  <si>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</si>
  <si>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</si>
  <si>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</si>
  <si>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</si>
  <si>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</si>
  <si>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</si>
  <si>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</si>
  <si>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</si>
  <si>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</si>
  <si>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</si>
  <si>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</si>
  <si>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</si>
  <si>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</si>
  <si>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</si>
  <si>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</si>
  <si>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</si>
  <si>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</si>
  <si>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</si>
  <si>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</si>
  <si>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</si>
  <si>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</si>
  <si>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</si>
  <si>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</si>
  <si>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</si>
  <si>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</si>
  <si>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</si>
  <si>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</si>
  <si>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</si>
  <si>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</si>
  <si>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</si>
  <si>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</si>
  <si>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</si>
  <si>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</si>
  <si>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</si>
  <si>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</si>
  <si>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</si>
  <si>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</si>
  <si>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</si>
  <si>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</si>
  <si>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</si>
  <si>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</si>
  <si>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</si>
  <si>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</si>
  <si>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</si>
  <si>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</si>
  <si>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</si>
  <si>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</si>
  <si>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</si>
  <si>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</si>
  <si>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</si>
  <si>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</si>
  <si>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</si>
  <si>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</si>
  <si>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</si>
  <si>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</si>
  <si>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</si>
  <si>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</si>
  <si>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</si>
  <si>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</si>
  <si>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</si>
  <si>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</si>
  <si>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</si>
  <si>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</si>
  <si>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</si>
  <si>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</si>
  <si>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</si>
  <si>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</si>
  <si>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</si>
  <si>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</si>
  <si>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</si>
  <si>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</si>
  <si>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</si>
  <si>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</si>
  <si>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</si>
  <si>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</si>
  <si>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</si>
  <si>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</si>
  <si>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</si>
  <si>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</si>
  <si>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</si>
  <si>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</si>
  <si>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</si>
  <si>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</si>
  <si>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</si>
  <si>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</si>
  <si>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</si>
  <si>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</si>
  <si>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</si>
  <si>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</si>
  <si>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</si>
  <si>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</si>
  <si>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</si>
  <si>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</si>
  <si>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</si>
  <si>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</si>
  <si>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</si>
  <si>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</si>
  <si>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</si>
  <si>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</si>
  <si>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</si>
  <si>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</si>
  <si>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</si>
  <si>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</si>
  <si>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</si>
  <si>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</si>
  <si>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</si>
  <si>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</si>
  <si>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</si>
  <si>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</si>
  <si>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</si>
  <si>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</si>
  <si>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</si>
  <si>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</si>
  <si>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</si>
  <si>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</si>
  <si>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</si>
  <si>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</si>
  <si>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</si>
  <si>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</si>
  <si>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</si>
  <si>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</si>
  <si>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</si>
  <si>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</si>
  <si>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</si>
  <si>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</si>
  <si>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</si>
  <si>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</si>
  <si>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</si>
  <si>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</si>
  <si>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</si>
  <si>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</si>
  <si>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</si>
  <si>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</si>
  <si>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</si>
  <si>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</si>
  <si>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</si>
  <si>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</si>
  <si>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</si>
  <si>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</si>
  <si>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</si>
  <si>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</si>
  <si>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</si>
  <si>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</si>
  <si>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</si>
  <si>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</si>
  <si>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</si>
  <si>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</si>
  <si>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</si>
  <si>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</si>
  <si>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</si>
  <si>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</si>
  <si>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</si>
  <si>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</si>
  <si>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</si>
  <si>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</si>
  <si>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</si>
  <si>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</si>
  <si>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</si>
  <si>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</si>
  <si>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</si>
  <si>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</si>
  <si>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</si>
  <si>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</si>
  <si>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</si>
  <si>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</si>
  <si>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</si>
  <si>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</si>
  <si>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</si>
  <si>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</si>
  <si>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</si>
  <si>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</si>
  <si>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</si>
  <si>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</si>
  <si>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</si>
  <si>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</si>
  <si>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</si>
  <si>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</si>
  <si>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</si>
  <si>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</si>
  <si>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</si>
  <si>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</si>
  <si>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</si>
  <si>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</si>
  <si>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</si>
  <si>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</si>
  <si>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</si>
  <si>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</si>
  <si>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</si>
  <si>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</si>
  <si>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</si>
  <si>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</si>
  <si>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</si>
  <si>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</si>
  <si>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</si>
  <si>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</si>
  <si>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</si>
  <si>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</si>
  <si>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</si>
  <si>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</si>
  <si>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</si>
  <si>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</si>
  <si>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</si>
  <si>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</si>
  <si>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</si>
  <si>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</si>
  <si>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</si>
  <si>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</si>
  <si>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</si>
  <si>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</si>
  <si>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</si>
  <si>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</si>
  <si>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</si>
  <si>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</si>
  <si>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</si>
  <si>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</si>
  <si>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</si>
  <si>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</si>
  <si>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</si>
  <si>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</si>
  <si>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</si>
  <si>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</si>
  <si>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</si>
  <si>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</si>
  <si>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</si>
  <si>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</si>
  <si>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</si>
  <si>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</si>
  <si>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</si>
  <si>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</si>
  <si>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</si>
  <si>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</si>
  <si>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</si>
  <si>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</si>
  <si>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</si>
  <si>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</si>
  <si>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</si>
  <si>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</si>
  <si>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</si>
  <si>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</si>
  <si>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</si>
  <si>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</si>
  <si>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</si>
  <si>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</si>
  <si>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</si>
  <si>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</si>
  <si>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</si>
  <si>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</si>
  <si>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</si>
  <si>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</si>
  <si>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</si>
  <si>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</si>
  <si>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</si>
  <si>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</si>
  <si>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</si>
  <si>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</si>
  <si>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</si>
  <si>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</si>
  <si>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</si>
  <si>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</si>
  <si>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</si>
  <si>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</si>
  <si>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</si>
  <si>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</si>
  <si>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</si>
  <si>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</si>
  <si>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</si>
  <si>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</si>
  <si>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</si>
  <si>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</si>
  <si>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</si>
  <si>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</si>
  <si>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</si>
  <si>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</si>
  <si>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</si>
  <si>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</si>
  <si>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</si>
  <si>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</si>
  <si>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</si>
  <si>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</si>
  <si>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</si>
  <si>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</si>
  <si>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</si>
  <si>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</si>
  <si>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</si>
  <si>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</si>
  <si>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</si>
  <si>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</si>
  <si>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</si>
  <si>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</si>
  <si>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</si>
  <si>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</si>
  <si>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</si>
  <si>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</si>
  <si>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</si>
  <si>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</si>
  <si>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</si>
  <si>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</si>
  <si>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</si>
  <si>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</si>
  <si>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</si>
  <si>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</si>
  <si>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</si>
  <si>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</si>
  <si>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</si>
  <si>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</si>
  <si>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</si>
  <si>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</si>
  <si>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</si>
  <si>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</si>
  <si>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</si>
  <si>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</si>
  <si>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</si>
  <si>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</si>
  <si>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</si>
  <si>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</si>
  <si>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</si>
  <si>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</si>
  <si>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</si>
  <si>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</si>
  <si>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</si>
  <si>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</si>
  <si>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</si>
  <si>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</si>
  <si>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</si>
  <si>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</si>
  <si>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</si>
  <si>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</si>
  <si>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</si>
  <si>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</si>
  <si>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</si>
  <si>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</si>
  <si>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</si>
  <si>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</si>
  <si>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</si>
  <si>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</si>
  <si>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</si>
  <si>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</si>
  <si>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</si>
  <si>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</si>
  <si>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</si>
  <si>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</si>
  <si>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</si>
  <si>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</si>
  <si>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</si>
  <si>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</si>
  <si>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</si>
  <si>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</si>
  <si>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</si>
  <si>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</si>
  <si>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</si>
  <si>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</si>
  <si>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</si>
  <si>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</si>
  <si>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</si>
  <si>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</si>
  <si>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</si>
  <si>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</si>
  <si>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</si>
  <si>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</si>
  <si>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</si>
  <si>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</si>
  <si>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</si>
  <si>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</si>
  <si>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</si>
  <si>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</si>
  <si>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</si>
  <si>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</si>
  <si>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</si>
  <si>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</si>
  <si>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</si>
  <si>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</si>
  <si>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</si>
  <si>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</si>
  <si>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</si>
  <si>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</si>
  <si>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</si>
  <si>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</si>
  <si>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</si>
  <si>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</si>
  <si>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</si>
  <si>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</si>
  <si>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</si>
  <si>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</si>
  <si>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</si>
  <si>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</si>
  <si>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</si>
  <si>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</si>
  <si>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</si>
  <si>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</si>
  <si>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</si>
  <si>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</si>
  <si>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</si>
  <si>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</si>
  <si>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</si>
  <si>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</si>
  <si>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</si>
  <si>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</si>
  <si>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</si>
  <si>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</si>
  <si>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</si>
  <si>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</si>
  <si>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</si>
  <si>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</si>
  <si>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</si>
  <si>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</si>
  <si>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</si>
  <si>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</si>
  <si>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</si>
  <si>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</si>
  <si>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</si>
  <si>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</si>
  <si>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</si>
  <si>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</si>
  <si>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</si>
  <si>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</si>
  <si>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</si>
  <si>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</si>
  <si>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</si>
  <si>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</si>
  <si>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</si>
  <si>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</si>
  <si>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</si>
  <si>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</si>
  <si>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</si>
  <si>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</si>
  <si>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</si>
  <si>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</si>
  <si>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</si>
  <si>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</si>
  <si>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</si>
  <si>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</si>
  <si>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</si>
  <si>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</si>
  <si>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</si>
  <si>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</si>
  <si>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</si>
  <si>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</si>
  <si>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</si>
  <si>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</si>
  <si>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</si>
  <si>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</si>
  <si>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</si>
  <si>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</si>
  <si>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</si>
  <si>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</si>
  <si>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</si>
  <si>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</si>
  <si>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</si>
  <si>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</si>
  <si>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</si>
  <si>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</si>
  <si>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</si>
  <si>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</si>
  <si>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</si>
  <si>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</si>
  <si>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</si>
  <si>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</si>
  <si>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</si>
  <si>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</si>
  <si>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</si>
  <si>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</si>
  <si>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</si>
  <si>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</si>
  <si>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</si>
  <si>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</si>
  <si>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</si>
  <si>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</si>
  <si>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</si>
  <si>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</si>
  <si>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</si>
  <si>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</si>
  <si>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</si>
  <si>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</si>
  <si>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</si>
  <si>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</si>
  <si>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</si>
  <si>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</si>
  <si>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</si>
  <si>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</si>
  <si>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</si>
  <si>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</si>
  <si>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</si>
  <si>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</si>
  <si>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</si>
  <si>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</si>
  <si>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</si>
  <si>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</si>
  <si>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</si>
  <si>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</si>
  <si>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</si>
  <si>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</si>
  <si>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</si>
  <si>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</si>
  <si>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</si>
  <si>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</si>
  <si>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</si>
  <si>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</si>
  <si>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</si>
  <si>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</si>
  <si>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</si>
  <si>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</si>
  <si>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</si>
  <si>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</si>
  <si>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</si>
  <si>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</si>
  <si>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</si>
  <si>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</si>
  <si>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</si>
  <si>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</si>
  <si>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</si>
  <si>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</si>
  <si>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</si>
  <si>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</si>
  <si>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</si>
  <si>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</si>
  <si>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</si>
  <si>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</si>
  <si>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</si>
  <si>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</si>
  <si>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</si>
  <si>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</si>
  <si>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</si>
  <si>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</si>
  <si>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</si>
  <si>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</si>
  <si>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</si>
  <si>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</si>
  <si>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</si>
  <si>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</si>
  <si>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</si>
  <si>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</si>
  <si>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</si>
  <si>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</si>
  <si>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</si>
  <si>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</si>
  <si>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</si>
  <si>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</si>
  <si>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</si>
  <si>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</si>
  <si>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</si>
  <si>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</si>
  <si>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</si>
  <si>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</si>
  <si>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</si>
  <si>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</si>
  <si>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</si>
  <si>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</si>
  <si>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</si>
  <si>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</si>
  <si>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</si>
  <si>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</si>
  <si>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</si>
  <si>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</si>
  <si>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</si>
  <si>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</si>
  <si>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</si>
  <si>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</si>
  <si>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</si>
  <si>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</si>
  <si>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</si>
  <si>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</si>
  <si>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</si>
  <si>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</si>
  <si>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</si>
  <si>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</si>
  <si>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</si>
  <si>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</si>
  <si>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</si>
  <si>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</si>
  <si>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</si>
  <si>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</si>
  <si>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</si>
  <si>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</si>
  <si>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</si>
  <si>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</si>
  <si>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</si>
  <si>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</si>
  <si>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</si>
  <si>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</si>
  <si>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</si>
  <si>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</si>
  <si>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</si>
  <si>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</si>
  <si>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</si>
  <si>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</si>
  <si>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</si>
  <si>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</si>
  <si>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</si>
  <si>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</si>
  <si>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</si>
  <si>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</si>
  <si>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</si>
  <si>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</si>
  <si>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</si>
  <si>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</si>
  <si>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</si>
  <si>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</si>
  <si>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</si>
  <si>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</si>
  <si>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</si>
  <si>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</si>
  <si>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</si>
  <si>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</si>
  <si>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</si>
  <si>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</si>
  <si>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</si>
  <si>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</si>
  <si>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</si>
  <si>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</si>
  <si>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</si>
  <si>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</si>
  <si>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</si>
  <si>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</si>
  <si>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</si>
  <si>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</si>
  <si>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</si>
  <si>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</si>
  <si>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</si>
  <si>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</si>
  <si>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</si>
  <si>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</si>
  <si>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</si>
  <si>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</si>
  <si>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</si>
  <si>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</si>
  <si>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</si>
  <si>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</si>
  <si>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</si>
  <si>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</si>
  <si>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</si>
  <si>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</si>
  <si>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</si>
  <si>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</si>
  <si>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</si>
  <si>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</si>
  <si>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</si>
  <si>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</si>
  <si>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</si>
  <si>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</si>
  <si>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</si>
  <si>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</si>
  <si>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</si>
  <si>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</si>
  <si>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</si>
  <si>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</si>
  <si>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</si>
  <si>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</si>
  <si>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</si>
  <si>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</si>
  <si>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</si>
  <si>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</si>
  <si>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</si>
  <si>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</si>
  <si>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</si>
  <si>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</si>
  <si>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</si>
  <si>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</si>
  <si>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</si>
  <si>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</si>
  <si>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</si>
  <si>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</si>
  <si>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</si>
  <si>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</si>
  <si>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</si>
  <si>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</si>
  <si>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</si>
  <si>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</si>
  <si>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</si>
  <si>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</si>
  <si>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</si>
  <si>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</si>
  <si>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</si>
  <si>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</si>
  <si>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</si>
  <si>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</si>
  <si>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</si>
  <si>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</si>
  <si>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</si>
  <si>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</si>
  <si>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</si>
  <si>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</si>
  <si>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</si>
  <si>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</si>
  <si>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</si>
  <si>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</si>
  <si>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</si>
  <si>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</si>
  <si>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</si>
  <si>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</si>
  <si>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</si>
  <si>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</si>
  <si>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</si>
  <si>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</si>
  <si>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</si>
  <si>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</si>
  <si>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</si>
  <si>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</si>
  <si>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</si>
  <si>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</si>
  <si>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</si>
  <si>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</si>
  <si>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</si>
  <si>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</si>
  <si>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</si>
  <si>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</si>
  <si>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</si>
  <si>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</si>
  <si>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</si>
  <si>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</si>
  <si>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</si>
  <si>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</si>
  <si>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</si>
  <si>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</si>
  <si>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</si>
  <si>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</si>
  <si>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</si>
  <si>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</si>
  <si>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</si>
  <si>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</si>
  <si>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</si>
  <si>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</si>
  <si>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</si>
  <si>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</si>
  <si>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</si>
  <si>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</si>
  <si>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</si>
  <si>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</si>
  <si>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</si>
  <si>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</si>
  <si>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</si>
  <si>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</si>
  <si>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</si>
  <si>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</si>
  <si>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</si>
  <si>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</si>
  <si>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</si>
  <si>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</si>
  <si>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</si>
  <si>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</si>
  <si>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</si>
  <si>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</si>
  <si>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</si>
  <si>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</si>
  <si>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</si>
  <si>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</si>
  <si>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</si>
  <si>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</si>
  <si>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</si>
  <si>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</si>
  <si>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</si>
  <si>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</si>
  <si>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</si>
  <si>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</si>
  <si>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</si>
  <si>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</si>
  <si>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</si>
  <si>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</si>
  <si>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</si>
  <si>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</si>
  <si>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</si>
  <si>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</si>
  <si>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</si>
  <si>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</si>
  <si>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</si>
  <si>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</si>
  <si>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</si>
  <si>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</si>
  <si>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</si>
  <si>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</si>
  <si>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</si>
  <si>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</si>
  <si>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</si>
  <si>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</si>
  <si>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</si>
  <si>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</si>
  <si>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</si>
  <si>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</si>
  <si>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</si>
  <si>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</si>
  <si>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</si>
  <si>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</si>
  <si>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</si>
  <si>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</si>
  <si>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</si>
  <si>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</si>
  <si>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</si>
  <si>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</si>
  <si>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</si>
  <si>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</si>
  <si>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</si>
  <si>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</si>
  <si>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</si>
  <si>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</si>
  <si>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</si>
  <si>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</si>
  <si>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</si>
  <si>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</si>
  <si>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</si>
  <si>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</si>
  <si>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</si>
  <si>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</si>
  <si>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</si>
  <si>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</si>
  <si>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</si>
  <si>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</si>
  <si>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</si>
  <si>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</si>
  <si>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</si>
  <si>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</si>
  <si>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</si>
  <si>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</si>
  <si>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</si>
  <si>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</si>
  <si>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</si>
  <si>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</si>
  <si>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</si>
  <si>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</si>
  <si>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</si>
  <si>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</si>
  <si>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</si>
  <si>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</si>
  <si>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</si>
  <si>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</si>
  <si>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</si>
  <si>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</si>
  <si>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</si>
  <si>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</si>
  <si>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</si>
  <si>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</si>
  <si>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</si>
  <si>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</si>
  <si>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</si>
  <si>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</si>
  <si>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</si>
  <si>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</si>
  <si>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</si>
  <si>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</si>
  <si>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</si>
  <si>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</si>
  <si>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</si>
  <si>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</si>
  <si>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</si>
  <si>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</si>
  <si>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</si>
  <si>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</si>
  <si>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</si>
  <si>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</si>
  <si>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</si>
  <si>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</si>
  <si>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</si>
  <si>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</si>
  <si>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</si>
  <si>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</si>
  <si>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</si>
  <si>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</si>
  <si>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</si>
  <si>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</si>
  <si>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</si>
  <si>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</si>
  <si>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</si>
  <si>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</si>
  <si>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</si>
  <si>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</si>
  <si>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</si>
  <si>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</si>
  <si>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</si>
  <si>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</si>
  <si>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</si>
  <si>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</si>
  <si>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</si>
  <si>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</si>
  <si>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</si>
  <si>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</si>
  <si>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</si>
  <si>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</si>
  <si>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</si>
  <si>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</si>
  <si>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</si>
  <si>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</si>
  <si>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</si>
  <si>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</si>
  <si>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</si>
  <si>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</si>
  <si>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</si>
  <si>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</si>
  <si>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</si>
  <si>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</si>
  <si>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</si>
  <si>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</si>
  <si>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</si>
  <si>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</si>
  <si>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</si>
  <si>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</si>
  <si>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</si>
  <si>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</si>
  <si>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</si>
  <si>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</si>
  <si>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</si>
  <si>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</si>
  <si>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</si>
  <si>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</si>
  <si>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</si>
  <si>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</si>
  <si>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</si>
  <si>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</si>
  <si>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</si>
  <si>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</si>
  <si>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</si>
  <si>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</si>
  <si>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</si>
  <si>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</si>
  <si>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</si>
  <si>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</si>
  <si>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</si>
  <si>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</si>
  <si>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</si>
  <si>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</si>
  <si>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</si>
  <si>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</si>
  <si>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</si>
  <si>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</si>
  <si>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</si>
  <si>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</si>
  <si>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</si>
  <si>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</si>
  <si>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</si>
  <si>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</si>
  <si>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</si>
  <si>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</si>
  <si>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</si>
  <si>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</si>
  <si>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</si>
  <si>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</si>
  <si>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</si>
  <si>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</si>
  <si>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</si>
  <si>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</si>
  <si>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</si>
  <si>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</si>
  <si>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</si>
  <si>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</si>
  <si>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</si>
  <si>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</si>
  <si>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</si>
  <si>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</si>
  <si>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</si>
  <si>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</si>
  <si>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</si>
  <si>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</si>
  <si>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</si>
  <si>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</si>
  <si>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</si>
  <si>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</si>
  <si>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</si>
  <si>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</si>
  <si>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</si>
  <si>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</si>
  <si>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</si>
  <si>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</si>
  <si>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</si>
  <si>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</si>
  <si>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</si>
  <si>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</si>
  <si>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</si>
  <si>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</si>
  <si>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</si>
  <si>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</si>
  <si>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</si>
  <si>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</si>
  <si>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</si>
  <si>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</si>
  <si>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</si>
  <si>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</si>
  <si>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</si>
  <si>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</si>
  <si>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</si>
  <si>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</si>
  <si>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</si>
  <si>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</si>
  <si>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</si>
  <si>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</si>
  <si>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</si>
  <si>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</si>
  <si>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</si>
  <si>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</si>
  <si>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</si>
  <si>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</si>
  <si>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</si>
  <si>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</si>
  <si>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</si>
  <si>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</si>
  <si>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</si>
  <si>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</si>
  <si>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</si>
  <si>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</si>
  <si>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</si>
  <si>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</si>
  <si>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</si>
  <si>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</si>
  <si>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</si>
  <si>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</si>
  <si>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</si>
  <si>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</si>
  <si>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</si>
  <si>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</si>
  <si>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</si>
  <si>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</si>
  <si>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</si>
  <si>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</si>
  <si>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</si>
  <si>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</si>
  <si>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</si>
  <si>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</si>
  <si>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</si>
  <si>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</si>
  <si>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</si>
  <si>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</si>
  <si>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</si>
  <si>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</si>
  <si>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</si>
  <si>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</si>
  <si>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</si>
  <si>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</si>
  <si>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</si>
  <si>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</si>
  <si>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</si>
  <si>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</si>
  <si>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</si>
  <si>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</si>
  <si>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</si>
  <si>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</si>
  <si>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</si>
  <si>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</si>
  <si>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</si>
  <si>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</si>
  <si>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</si>
  <si>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</si>
  <si>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</si>
  <si>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</si>
  <si>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</si>
  <si>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</si>
  <si>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</si>
  <si>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</si>
  <si>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</si>
  <si>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</si>
  <si>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</si>
  <si>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</si>
  <si>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</si>
  <si>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</si>
  <si>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</si>
  <si>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</si>
  <si>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</si>
  <si>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</si>
  <si>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</si>
  <si>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</si>
  <si>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</si>
  <si>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</si>
  <si>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</si>
  <si>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</si>
  <si>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</si>
  <si>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</si>
  <si>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</si>
  <si>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</si>
  <si>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</si>
  <si>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</si>
  <si>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</si>
  <si>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</si>
  <si>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</si>
  <si>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</si>
  <si>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</si>
  <si>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</si>
  <si>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</si>
  <si>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</si>
  <si>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</si>
  <si>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</si>
  <si>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</si>
  <si>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</si>
  <si>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</si>
  <si>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</si>
  <si>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</si>
  <si>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</si>
  <si>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</si>
  <si>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</si>
  <si>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</si>
  <si>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</si>
  <si>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</si>
  <si>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</si>
  <si>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</si>
  <si>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</si>
  <si>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</si>
  <si>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</si>
  <si>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</si>
  <si>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</si>
  <si>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</si>
  <si>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</si>
  <si>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</si>
  <si>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</si>
  <si>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</si>
  <si>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</si>
  <si>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</si>
  <si>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</si>
  <si>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</si>
  <si>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</si>
  <si>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</si>
  <si>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</si>
  <si>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</si>
  <si>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</si>
  <si>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</si>
  <si>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</si>
  <si>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</si>
  <si>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</si>
  <si>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</si>
  <si>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</si>
  <si>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</si>
  <si>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</si>
  <si>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</si>
  <si>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</si>
  <si>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</si>
  <si>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</si>
  <si>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</si>
  <si>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</si>
  <si>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</si>
  <si>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</si>
  <si>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</si>
  <si>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</si>
  <si>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</si>
  <si>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</si>
  <si>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</si>
  <si>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</si>
  <si>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</si>
  <si>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</si>
  <si>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</si>
  <si>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</si>
  <si>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</si>
  <si>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</si>
  <si>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</si>
  <si>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</si>
  <si>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</si>
  <si>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</si>
  <si>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</si>
  <si>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</si>
  <si>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</si>
  <si>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</si>
  <si>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</si>
  <si>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</si>
  <si>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</si>
  <si>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</si>
  <si>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</si>
  <si>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</si>
  <si>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</si>
  <si>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</si>
  <si>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</si>
  <si>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</si>
  <si>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</si>
  <si>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</si>
  <si>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</si>
  <si>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</si>
  <si>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</si>
  <si>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</si>
  <si>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</si>
  <si>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</si>
  <si>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</si>
  <si>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</si>
  <si>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</si>
  <si>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</si>
  <si>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</si>
  <si>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</si>
  <si>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</si>
  <si>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</si>
  <si>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</si>
  <si>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</si>
  <si>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</si>
  <si>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</si>
  <si>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</si>
  <si>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</si>
  <si>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</si>
  <si>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</si>
  <si>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</si>
  <si>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</si>
  <si>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</si>
  <si>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</si>
  <si>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</si>
  <si>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</si>
  <si>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</si>
  <si>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</si>
  <si>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</si>
  <si>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</si>
  <si>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</si>
  <si>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</si>
  <si>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</si>
  <si>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</si>
  <si>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</si>
  <si>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</si>
  <si>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</si>
  <si>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</si>
  <si>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</si>
  <si>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</si>
  <si>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</si>
  <si>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</si>
  <si>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</si>
  <si>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</si>
  <si>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</si>
  <si>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</si>
  <si>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</si>
  <si>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</si>
  <si>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</si>
  <si>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</si>
  <si>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</si>
  <si>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</si>
  <si>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</si>
  <si>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</si>
  <si>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</si>
  <si>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</si>
  <si>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</si>
  <si>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</si>
  <si>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</si>
  <si>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</si>
  <si>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</si>
  <si>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</si>
  <si>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</si>
  <si>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</si>
  <si>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</si>
  <si>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</si>
  <si>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</si>
  <si>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</si>
  <si>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</si>
  <si>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</si>
  <si>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</si>
  <si>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</si>
  <si>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</si>
  <si>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</si>
  <si>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</si>
  <si>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</si>
  <si>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</si>
  <si>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</si>
  <si>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</si>
  <si>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</si>
  <si>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</si>
  <si>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</si>
  <si>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</si>
  <si>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</si>
  <si>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</si>
  <si>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</si>
  <si>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</si>
  <si>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</si>
  <si>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</si>
  <si>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</si>
  <si>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</si>
  <si>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</si>
  <si>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</si>
  <si>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</si>
  <si>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</si>
  <si>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</si>
  <si>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</si>
  <si>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</si>
  <si>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</si>
  <si>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</si>
  <si>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</si>
  <si>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</si>
  <si>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</si>
  <si>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</si>
  <si>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</si>
  <si>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</si>
  <si>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</si>
  <si>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</si>
  <si>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</si>
  <si>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</si>
  <si>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</si>
  <si>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</si>
  <si>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</si>
  <si>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</si>
  <si>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</si>
  <si>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</si>
  <si>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</si>
  <si>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</si>
  <si>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</si>
  <si>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</si>
  <si>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</si>
  <si>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</si>
  <si>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</si>
  <si>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</si>
  <si>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</si>
  <si>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</si>
  <si>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</si>
  <si>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</si>
  <si>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</si>
  <si>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</si>
  <si>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</si>
  <si>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</si>
  <si>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</si>
  <si>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</si>
  <si>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</si>
  <si>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</si>
  <si>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</si>
  <si>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</si>
  <si>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</si>
  <si>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</si>
  <si>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</si>
  <si>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</si>
  <si>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</si>
  <si>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</si>
  <si>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</si>
  <si>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</si>
  <si>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</si>
  <si>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</si>
  <si>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</si>
  <si>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</si>
  <si>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</si>
  <si>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</si>
  <si>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</si>
  <si>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</si>
  <si>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</si>
  <si>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</si>
  <si>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</si>
  <si>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</si>
  <si>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</si>
  <si>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</si>
  <si>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</si>
  <si>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</si>
  <si>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</si>
  <si>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</si>
  <si>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</si>
  <si>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</si>
  <si>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</si>
  <si>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</si>
  <si>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</si>
  <si>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</si>
  <si>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</si>
  <si>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</si>
  <si>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</si>
  <si>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</si>
  <si>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</si>
  <si>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</si>
  <si>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</si>
  <si>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</si>
  <si>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</si>
  <si>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</si>
  <si>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</si>
  <si>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</si>
  <si>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</si>
  <si>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</si>
  <si>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</si>
  <si>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</si>
  <si>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</si>
  <si>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</si>
  <si>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</si>
  <si>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</si>
  <si>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</si>
  <si>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</si>
  <si>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</si>
  <si>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</si>
  <si>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</si>
  <si>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</si>
  <si>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</si>
  <si>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</si>
  <si>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</si>
  <si>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</si>
  <si>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</si>
  <si>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</si>
  <si>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</si>
  <si>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</si>
  <si>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</si>
  <si>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</si>
  <si>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</si>
  <si>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</si>
  <si>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</si>
  <si>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</si>
  <si>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</si>
  <si>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</si>
  <si>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</si>
  <si>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</si>
  <si>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</si>
  <si>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</si>
  <si>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</si>
  <si>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</si>
  <si>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</si>
  <si>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</si>
  <si>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</si>
  <si>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</si>
  <si>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</si>
  <si>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</si>
  <si>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</si>
  <si>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</si>
  <si>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</si>
  <si>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</si>
  <si>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</si>
  <si>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</si>
  <si>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</si>
  <si>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</si>
  <si>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</si>
  <si>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</si>
  <si>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</si>
  <si>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</si>
  <si>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</si>
  <si>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</si>
  <si>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</si>
  <si>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</si>
  <si>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</si>
  <si>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</si>
  <si>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</si>
  <si>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</si>
  <si>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</si>
  <si>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</si>
  <si>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</si>
  <si>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</si>
  <si>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</si>
  <si>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</si>
  <si>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</si>
  <si>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</si>
  <si>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</si>
  <si>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</si>
  <si>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</si>
  <si>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</si>
  <si>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</si>
  <si>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</si>
  <si>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</si>
  <si>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</si>
  <si>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</si>
  <si>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</si>
  <si>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</si>
  <si>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</si>
  <si>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</si>
  <si>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</si>
  <si>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</si>
  <si>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</si>
  <si>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</si>
  <si>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</si>
  <si>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</si>
  <si>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</si>
  <si>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</si>
  <si>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</si>
  <si>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</si>
  <si>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</si>
  <si>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</si>
  <si>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</si>
  <si>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</si>
  <si>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</si>
  <si>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</si>
  <si>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</si>
  <si>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</si>
  <si>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</si>
  <si>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</si>
  <si>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</si>
  <si>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</si>
  <si>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</si>
  <si>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</si>
  <si>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</si>
  <si>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</si>
  <si>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</si>
  <si>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</si>
  <si>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</si>
  <si>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</si>
  <si>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</si>
  <si>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</si>
  <si>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</si>
  <si>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</si>
  <si>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</si>
  <si>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</si>
  <si>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</si>
  <si>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</si>
  <si>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</si>
  <si>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</si>
  <si>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</si>
  <si>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</si>
  <si>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</si>
  <si>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</si>
  <si>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</si>
  <si>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</si>
  <si>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</si>
  <si>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</si>
  <si>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</si>
  <si>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</si>
  <si>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</si>
  <si>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</si>
  <si>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</si>
  <si>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</si>
  <si>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</si>
  <si>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</si>
  <si>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</si>
  <si>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</si>
  <si>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</si>
  <si>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</si>
  <si>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</si>
  <si>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</si>
  <si>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</si>
  <si>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</si>
  <si>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</si>
  <si>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</si>
  <si>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</si>
  <si>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</si>
  <si>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</si>
  <si>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</si>
  <si>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</si>
  <si>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</si>
  <si>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</si>
  <si>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</si>
  <si>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</si>
  <si>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</si>
  <si>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</si>
  <si>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</si>
  <si>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</si>
  <si>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</si>
  <si>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</si>
  <si>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</si>
  <si>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</si>
  <si>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</si>
  <si>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</si>
  <si>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</si>
  <si>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</si>
  <si>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</si>
  <si>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</si>
  <si>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</si>
  <si>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</si>
  <si>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</si>
  <si>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</si>
  <si>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</si>
  <si>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</si>
  <si>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</si>
  <si>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</si>
  <si>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</si>
  <si>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</si>
  <si>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</si>
  <si>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</si>
  <si>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</si>
  <si>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</si>
  <si>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</si>
  <si>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</si>
  <si>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</si>
  <si>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</si>
  <si>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</si>
  <si>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</si>
  <si>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</si>
  <si>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</si>
  <si>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</si>
  <si>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</si>
  <si>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</si>
  <si>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</si>
  <si>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</si>
  <si>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</si>
  <si>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</si>
  <si>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</si>
  <si>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</si>
  <si>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</si>
  <si>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</si>
  <si>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</si>
  <si>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</si>
  <si>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</si>
  <si>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</si>
  <si>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</si>
  <si>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</si>
  <si>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</si>
  <si>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</si>
  <si>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</si>
  <si>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</si>
  <si>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</si>
  <si>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</si>
  <si>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</si>
  <si>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</si>
  <si>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</si>
  <si>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</si>
  <si>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</si>
  <si>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</si>
  <si>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</si>
  <si>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</si>
  <si>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</si>
  <si>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</si>
  <si>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</si>
  <si>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</si>
  <si>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</si>
  <si>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</si>
  <si>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</si>
  <si>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</si>
  <si>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</si>
  <si>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</si>
  <si>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</si>
  <si>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</si>
  <si>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</si>
  <si>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</si>
  <si>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</si>
  <si>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</si>
  <si>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</si>
  <si>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</si>
  <si>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</si>
  <si>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</si>
  <si>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</si>
  <si>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</si>
  <si>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</si>
  <si>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</si>
  <si>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</si>
  <si>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</si>
  <si>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</si>
  <si>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</si>
  <si>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</si>
  <si>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</si>
  <si>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</si>
  <si>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</si>
  <si>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</si>
  <si>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</si>
  <si>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</si>
  <si>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</si>
  <si>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</si>
  <si>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</si>
  <si>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</si>
  <si>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</si>
  <si>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</si>
  <si>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</si>
  <si>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</si>
  <si>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</si>
  <si>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</si>
  <si>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</si>
  <si>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</si>
  <si>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</si>
  <si>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</si>
  <si>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</si>
  <si>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</si>
  <si>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</si>
  <si>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</si>
  <si>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</si>
  <si>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</si>
  <si>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</si>
  <si>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</si>
  <si>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</si>
  <si>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</si>
  <si>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</si>
  <si>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</si>
  <si>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</si>
  <si>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</si>
  <si>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</si>
  <si>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</si>
  <si>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</si>
  <si>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</si>
  <si>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</si>
  <si>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</si>
  <si>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</si>
  <si>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</si>
  <si>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</si>
  <si>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</si>
  <si>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</si>
  <si>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</si>
  <si>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</si>
  <si>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</si>
  <si>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</si>
  <si>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</si>
  <si>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</si>
  <si>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</si>
  <si>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</si>
  <si>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</si>
  <si>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</si>
  <si>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</si>
  <si>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</si>
  <si>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</si>
  <si>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</si>
  <si>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</si>
  <si>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</si>
  <si>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</si>
  <si>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</si>
  <si>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</si>
  <si>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</si>
  <si>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</si>
  <si>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</si>
  <si>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</si>
  <si>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</si>
  <si>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</si>
  <si>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</si>
  <si>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</si>
  <si>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</si>
  <si>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</si>
  <si>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</si>
  <si>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</si>
  <si>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</si>
  <si>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</si>
  <si>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</si>
  <si>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</si>
  <si>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</si>
  <si>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</si>
  <si>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</si>
  <si>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</si>
  <si>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</si>
  <si>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</si>
  <si>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</si>
  <si>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</si>
  <si>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</si>
  <si>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</si>
  <si>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</si>
  <si>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</si>
  <si>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</si>
  <si>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</si>
  <si>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</si>
  <si>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</si>
  <si>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</si>
  <si>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</si>
  <si>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</si>
  <si>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</si>
  <si>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</si>
  <si>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</si>
  <si>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</si>
  <si>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</si>
  <si>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</si>
  <si>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</si>
  <si>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</si>
  <si>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</si>
  <si>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</si>
  <si>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</si>
  <si>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</si>
  <si>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</si>
  <si>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</si>
  <si>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</si>
  <si>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</si>
  <si>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</si>
  <si>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</si>
  <si>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</si>
  <si>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</si>
  <si>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</si>
  <si>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</si>
  <si>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</si>
  <si>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</si>
  <si>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</si>
  <si>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</si>
  <si>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</si>
  <si>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</si>
  <si>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</si>
  <si>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</si>
  <si>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</si>
  <si>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</si>
  <si>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</si>
  <si>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</si>
  <si>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</si>
  <si>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</si>
  <si>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</si>
  <si>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</si>
  <si>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</si>
  <si>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</si>
  <si>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</si>
  <si>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</si>
  <si>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</si>
  <si>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</si>
  <si>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</si>
  <si>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</si>
  <si>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</si>
  <si>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</si>
  <si>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</si>
  <si>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</si>
  <si>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</si>
  <si>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</si>
  <si>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</si>
  <si>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</si>
  <si>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</si>
  <si>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</si>
  <si>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</si>
  <si>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</si>
  <si>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</si>
  <si>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</si>
  <si>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</si>
  <si>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</si>
  <si>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</si>
  <si>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</si>
  <si>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</si>
  <si>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</si>
  <si>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</si>
  <si>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</si>
  <si>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</si>
  <si>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</si>
  <si>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</si>
  <si>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</si>
  <si>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</si>
  <si>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</si>
  <si>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</si>
  <si>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</si>
  <si>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</si>
  <si>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</si>
  <si>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</si>
  <si>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</si>
  <si>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</si>
  <si>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</si>
  <si>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</si>
  <si>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</si>
  <si>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</si>
  <si>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</si>
  <si>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</si>
  <si>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</si>
  <si>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</si>
  <si>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</si>
  <si>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</si>
  <si>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</si>
  <si>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</si>
  <si>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</si>
  <si>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</si>
  <si>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</si>
  <si>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</si>
  <si>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</si>
  <si>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</si>
  <si>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</si>
  <si>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</si>
  <si>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</si>
  <si>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</si>
  <si>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</si>
  <si>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</si>
  <si>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</si>
  <si>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</si>
  <si>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</si>
  <si>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</si>
  <si>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</si>
  <si>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</si>
  <si>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</si>
  <si>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</si>
  <si>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</si>
  <si>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</si>
  <si>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</si>
  <si>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</si>
  <si>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</si>
  <si>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</si>
  <si>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</si>
  <si>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</si>
  <si>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</si>
  <si>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</si>
  <si>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</si>
  <si>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</si>
  <si>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</si>
  <si>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</si>
  <si>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</si>
  <si>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</si>
  <si>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</si>
  <si>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</si>
  <si>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</si>
  <si>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</si>
  <si>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</si>
  <si>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</si>
  <si>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</si>
  <si>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</si>
  <si>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</si>
  <si>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</si>
  <si>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</si>
  <si>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</si>
  <si>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</si>
  <si>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</si>
  <si>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</si>
  <si>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</si>
  <si>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</si>
  <si>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</si>
  <si>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</si>
  <si>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</si>
  <si>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</si>
  <si>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</si>
  <si>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</si>
  <si>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</si>
  <si>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</si>
  <si>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</si>
  <si>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</si>
  <si>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</si>
  <si>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</si>
  <si>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</si>
  <si>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</si>
  <si>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</si>
  <si>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</si>
  <si>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</si>
  <si>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</si>
  <si>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</si>
  <si>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</si>
  <si>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</si>
  <si>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</si>
  <si>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</si>
  <si>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</si>
  <si>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</si>
  <si>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</si>
  <si>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</si>
  <si>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</si>
  <si>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</si>
  <si>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</si>
  <si>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</si>
  <si>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</si>
  <si>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</si>
  <si>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</si>
  <si>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</si>
  <si>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</si>
  <si>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</si>
  <si>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</si>
  <si>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</si>
  <si>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</si>
  <si>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</si>
  <si>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</si>
  <si>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</si>
  <si>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</si>
  <si>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</si>
  <si>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</si>
  <si>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</si>
  <si>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</si>
  <si>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</si>
  <si>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</si>
  <si>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</si>
  <si>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</si>
  <si>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</si>
  <si>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</si>
  <si>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</si>
  <si>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</si>
  <si>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</si>
  <si>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</si>
  <si>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</si>
  <si>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</si>
  <si>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</si>
  <si>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</si>
  <si>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</si>
  <si>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</si>
  <si>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</si>
  <si>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</si>
  <si>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</si>
  <si>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</si>
  <si>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</si>
  <si>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</si>
  <si>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</si>
  <si>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</si>
  <si>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</si>
  <si>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</si>
  <si>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</si>
  <si>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</si>
  <si>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</si>
  <si>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</si>
  <si>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</si>
  <si>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</si>
  <si>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</si>
  <si>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</si>
  <si>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</si>
  <si>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</si>
  <si>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</si>
  <si>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</si>
  <si>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</si>
  <si>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</si>
  <si>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</si>
  <si>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</si>
  <si>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</si>
  <si>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</si>
  <si>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</si>
  <si>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</si>
  <si>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</si>
  <si>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</si>
  <si>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</si>
  <si>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</si>
  <si>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</si>
  <si>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</si>
  <si>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</si>
  <si>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</si>
  <si>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</si>
  <si>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</si>
  <si>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</si>
  <si>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</si>
  <si>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</si>
  <si>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</si>
  <si>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</si>
  <si>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</si>
  <si>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</si>
  <si>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</si>
  <si>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</si>
  <si>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</si>
  <si>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</si>
  <si>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</si>
  <si>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</si>
  <si>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</si>
  <si>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</si>
  <si>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</si>
  <si>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</si>
  <si>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</si>
  <si>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</si>
  <si>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</si>
  <si>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</si>
  <si>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</si>
  <si>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</si>
  <si>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</si>
  <si>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</si>
  <si>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</si>
  <si>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</si>
  <si>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</si>
  <si>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</si>
  <si>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</si>
  <si>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</si>
  <si>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</si>
  <si>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</si>
  <si>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</si>
  <si>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</si>
  <si>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</si>
  <si>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</si>
  <si>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</si>
  <si>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</si>
  <si>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</si>
  <si>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</si>
  <si>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</si>
  <si>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</si>
  <si>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</si>
  <si>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</si>
  <si>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</si>
  <si>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</si>
  <si>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</si>
  <si>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</si>
  <si>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</si>
  <si>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</si>
  <si>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</si>
  <si>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</si>
  <si>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</si>
  <si>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</si>
  <si>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</si>
  <si>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</si>
  <si>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</si>
  <si>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</si>
  <si>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</si>
  <si>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</si>
  <si>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</si>
  <si>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</si>
  <si>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</si>
  <si>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</si>
  <si>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</si>
  <si>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</si>
  <si>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</si>
  <si>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</si>
  <si>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</si>
  <si>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</si>
  <si>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</si>
  <si>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</si>
  <si>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</si>
  <si>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</si>
  <si>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</si>
  <si>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</si>
  <si>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</si>
  <si>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</si>
  <si>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</si>
  <si>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</si>
  <si>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</si>
  <si>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</si>
  <si>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</si>
  <si>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</si>
  <si>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</si>
  <si>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</si>
  <si>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</si>
  <si>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</si>
  <si>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</si>
  <si>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</si>
  <si>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</si>
  <si>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</si>
  <si>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</si>
  <si>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</si>
  <si>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</si>
  <si>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</si>
  <si>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</si>
  <si>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</si>
  <si>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</si>
  <si>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</si>
  <si>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</si>
  <si>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</si>
  <si>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</si>
  <si>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</si>
  <si>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</si>
  <si>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</si>
  <si>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</si>
  <si>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</si>
  <si>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</si>
  <si>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</si>
  <si>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</si>
  <si>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</si>
  <si>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</si>
  <si>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</si>
  <si>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</si>
  <si>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</si>
  <si>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</si>
  <si>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</si>
  <si>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</si>
  <si>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</si>
  <si>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</si>
  <si>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</si>
  <si>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</si>
  <si>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</si>
  <si>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</si>
  <si>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</si>
  <si>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</si>
  <si>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</si>
  <si>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</si>
  <si>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</si>
  <si>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</si>
  <si>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</si>
  <si>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</si>
  <si>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</si>
  <si>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</si>
  <si>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</si>
  <si>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</si>
  <si>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</si>
  <si>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</si>
  <si>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</si>
  <si>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</si>
  <si>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</si>
  <si>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</si>
  <si>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</si>
  <si>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</si>
  <si>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</si>
  <si>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</si>
  <si>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</si>
  <si>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</si>
  <si>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</si>
  <si>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</si>
  <si>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</si>
  <si>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</si>
  <si>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</si>
  <si>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</si>
  <si>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</si>
  <si>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</si>
  <si>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</si>
  <si>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</si>
  <si>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</si>
  <si>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</si>
  <si>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</si>
  <si>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</si>
  <si>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</si>
  <si>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</si>
  <si>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</si>
  <si>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</si>
  <si>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</si>
  <si>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</si>
  <si>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</si>
  <si>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</si>
  <si>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</si>
  <si>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</si>
  <si>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</si>
  <si>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</si>
  <si>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</si>
  <si>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</si>
  <si>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</si>
  <si>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</si>
  <si>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</si>
  <si>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</si>
  <si>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</si>
  <si>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</si>
  <si>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</si>
  <si>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</si>
  <si>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</si>
  <si>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</si>
  <si>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</si>
  <si>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</si>
  <si>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</si>
  <si>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</si>
  <si>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</si>
  <si>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</si>
  <si>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</si>
  <si>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</si>
  <si>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</si>
  <si>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</si>
  <si>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</si>
  <si>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</si>
  <si>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</si>
  <si>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</si>
  <si>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</si>
  <si>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</si>
  <si>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</si>
  <si>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</si>
  <si>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</si>
  <si>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</si>
  <si>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</si>
  <si>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</si>
  <si>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</si>
  <si>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</si>
  <si>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</si>
  <si>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</si>
  <si>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</si>
  <si>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</si>
  <si>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</si>
  <si>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</si>
  <si>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</si>
  <si>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</si>
  <si>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</si>
  <si>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</si>
  <si>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</si>
  <si>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</si>
  <si>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</si>
  <si>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</si>
  <si>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</si>
  <si>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</si>
  <si>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</si>
  <si>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</si>
  <si>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</si>
  <si>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</si>
  <si>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</si>
  <si>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</si>
  <si>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</si>
  <si>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</si>
  <si>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</si>
  <si>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</si>
  <si>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</si>
  <si>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</si>
  <si>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</si>
  <si>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</si>
  <si>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</si>
  <si>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</si>
  <si>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</si>
  <si>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</si>
  <si>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</si>
  <si>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</si>
  <si>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</si>
  <si>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</si>
  <si>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</si>
  <si>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</si>
  <si>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</si>
  <si>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</si>
  <si>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</si>
  <si>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</si>
  <si>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</si>
  <si>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</si>
  <si>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</si>
  <si>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</si>
  <si>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</si>
  <si>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</si>
  <si>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</si>
  <si>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</si>
  <si>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</si>
  <si>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</si>
  <si>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</si>
  <si>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</si>
  <si>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</si>
  <si>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</si>
  <si>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</si>
  <si>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</si>
  <si>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</si>
  <si>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</si>
  <si>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</si>
  <si>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</si>
  <si>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</si>
  <si>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</si>
  <si>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</si>
  <si>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</si>
  <si>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</si>
  <si>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</si>
  <si>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</si>
  <si>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</si>
  <si>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</si>
  <si>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</si>
  <si>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</si>
  <si>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</si>
  <si>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</si>
  <si>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</si>
  <si>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</si>
  <si>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</si>
  <si>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</si>
  <si>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</si>
  <si>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</si>
  <si>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</si>
  <si>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</si>
  <si>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</si>
  <si>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</si>
  <si>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</si>
  <si>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</si>
  <si>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</si>
  <si>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</si>
  <si>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</si>
  <si>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</si>
  <si>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</si>
  <si>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</si>
  <si>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</si>
  <si>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</si>
  <si>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</si>
  <si>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</si>
  <si>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</si>
  <si>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</si>
  <si>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</si>
  <si>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</si>
  <si>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</si>
  <si>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</si>
  <si>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</si>
  <si>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</si>
  <si>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</si>
  <si>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</si>
  <si>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</si>
  <si>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</si>
  <si>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</si>
  <si>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</si>
  <si>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</si>
  <si>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</si>
  <si>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</si>
  <si>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</si>
  <si>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</si>
  <si>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</si>
  <si>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</si>
  <si>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</si>
  <si>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</si>
  <si>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</si>
  <si>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</si>
  <si>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</si>
  <si>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</si>
  <si>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</si>
  <si>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</si>
  <si>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</si>
  <si>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</si>
  <si>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</si>
  <si>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</si>
  <si>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</si>
  <si>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</si>
  <si>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</si>
  <si>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</si>
  <si>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</si>
  <si>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</si>
  <si>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</si>
  <si>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</si>
  <si>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</si>
  <si>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</si>
  <si>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</si>
  <si>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</si>
  <si>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</si>
  <si>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</si>
  <si>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</si>
  <si>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</si>
  <si>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</si>
  <si>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</si>
  <si>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</si>
  <si>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</si>
  <si>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</si>
  <si>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</si>
  <si>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</si>
  <si>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</si>
  <si>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</si>
  <si>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</si>
  <si>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</si>
  <si>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</si>
  <si>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</si>
  <si>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</si>
  <si>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</si>
  <si>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</si>
  <si>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</si>
  <si>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</si>
  <si>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</si>
  <si>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</si>
  <si>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</si>
  <si>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</si>
  <si>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</si>
  <si>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</si>
  <si>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</si>
  <si>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</si>
  <si>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</si>
  <si>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</si>
  <si>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</si>
  <si>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</si>
  <si>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</si>
  <si>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</si>
  <si>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</si>
  <si>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</si>
  <si>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</si>
  <si>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</si>
  <si>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</si>
  <si>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</si>
  <si>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</si>
  <si>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</si>
  <si>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</si>
  <si>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</si>
  <si>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</si>
  <si>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</si>
  <si>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</si>
  <si>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</si>
  <si>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</si>
  <si>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</si>
  <si>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</si>
  <si>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</si>
  <si>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</si>
  <si>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</si>
  <si>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</si>
  <si>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</si>
  <si>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</si>
  <si>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</si>
  <si>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</si>
  <si>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</si>
  <si>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</si>
  <si>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</si>
  <si>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</si>
  <si>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</si>
  <si>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</si>
  <si>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</si>
  <si>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</si>
  <si>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</si>
  <si>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</si>
  <si>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</si>
  <si>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</si>
  <si>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</si>
  <si>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</si>
  <si>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</si>
  <si>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</si>
  <si>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</si>
  <si>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</si>
  <si>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</si>
  <si>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</si>
  <si>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</si>
  <si>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</si>
  <si>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</si>
  <si>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</si>
  <si>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</si>
  <si>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</si>
  <si>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</si>
  <si>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</si>
  <si>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</si>
  <si>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</si>
  <si>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</si>
  <si>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</si>
  <si>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</si>
  <si>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</si>
  <si>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</si>
  <si>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</si>
  <si>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</si>
  <si>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</si>
  <si>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</si>
  <si>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</si>
  <si>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</si>
  <si>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</si>
  <si>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</si>
  <si>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</si>
  <si>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</si>
  <si>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</si>
  <si>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</si>
  <si>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</si>
  <si>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</si>
  <si>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</si>
  <si>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</si>
  <si>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</si>
  <si>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</si>
  <si>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</si>
  <si>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</si>
  <si>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</si>
  <si>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</si>
  <si>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</si>
  <si>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</si>
  <si>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</si>
  <si>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</si>
  <si>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</si>
  <si>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</si>
  <si>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</si>
  <si>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</si>
  <si>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</si>
  <si>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</si>
  <si>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</si>
  <si>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</si>
  <si>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</si>
  <si>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</si>
  <si>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</si>
  <si>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</si>
  <si>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</si>
  <si>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</si>
  <si>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</si>
  <si>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</si>
  <si>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</si>
  <si>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</si>
  <si>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</si>
  <si>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</si>
  <si>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</si>
  <si>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</si>
  <si>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</si>
  <si>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</si>
  <si>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</si>
  <si>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</si>
  <si>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</si>
  <si>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</si>
  <si>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</si>
  <si>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</si>
  <si>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</si>
  <si>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</si>
  <si>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</si>
  <si>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</si>
  <si>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</si>
  <si>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</si>
  <si>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</si>
  <si>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</si>
  <si>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</si>
  <si>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</si>
  <si>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</si>
  <si>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</si>
  <si>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</si>
  <si>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</si>
  <si>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</si>
  <si>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</si>
  <si>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</si>
  <si>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</si>
  <si>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</si>
  <si>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</si>
  <si>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</si>
  <si>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</si>
  <si>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</si>
  <si>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</si>
  <si>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</si>
  <si>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</si>
  <si>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</si>
  <si>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</si>
  <si>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</si>
  <si>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</si>
  <si>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</si>
  <si>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</si>
  <si>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</si>
  <si>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</si>
  <si>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</si>
  <si>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</si>
  <si>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</si>
  <si>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</si>
  <si>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</si>
  <si>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</si>
  <si>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</si>
  <si>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</si>
  <si>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</si>
  <si>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</si>
  <si>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</si>
  <si>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</si>
  <si>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</si>
  <si>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</si>
  <si>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</si>
  <si>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</si>
  <si>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</si>
  <si>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</si>
  <si>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</si>
  <si>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</si>
  <si>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</si>
  <si>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</si>
  <si>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</si>
  <si>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</si>
  <si>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</si>
  <si>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</si>
  <si>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</si>
  <si>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</si>
  <si>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</si>
  <si>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</si>
  <si>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</si>
  <si>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</si>
  <si>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</si>
  <si>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</si>
  <si>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</si>
  <si>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</si>
  <si>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</si>
  <si>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</si>
  <si>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</si>
  <si>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</si>
  <si>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</si>
  <si>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</si>
  <si>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</si>
  <si>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</si>
  <si>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</si>
  <si>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</si>
  <si>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</si>
  <si>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</si>
  <si>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</si>
  <si>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</si>
  <si>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</si>
  <si>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</si>
  <si>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</si>
  <si>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</si>
  <si>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</si>
  <si>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</si>
  <si>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</si>
  <si>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</si>
  <si>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</si>
  <si>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</si>
  <si>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</si>
  <si>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</si>
  <si>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</si>
  <si>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</si>
  <si>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</si>
  <si>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</si>
  <si>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</si>
  <si>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</si>
  <si>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</si>
  <si>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</si>
  <si>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</si>
  <si>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</si>
  <si>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</si>
  <si>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</si>
  <si>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</si>
  <si>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</si>
  <si>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</si>
  <si>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</si>
  <si>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</si>
  <si>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</si>
  <si>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</si>
  <si>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</si>
  <si>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</si>
  <si>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</si>
  <si>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</si>
  <si>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</si>
  <si>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</si>
  <si>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</si>
  <si>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</si>
  <si>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</si>
  <si>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</si>
  <si>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</si>
  <si>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</si>
  <si>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</si>
  <si>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</si>
  <si>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</si>
  <si>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</si>
  <si>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</si>
  <si>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</si>
  <si>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</si>
  <si>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</si>
  <si>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</si>
  <si>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</si>
  <si>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</si>
  <si>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</si>
  <si>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</si>
  <si>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</si>
  <si>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</si>
  <si>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</si>
  <si>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</si>
  <si>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</si>
  <si>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</si>
  <si>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</si>
  <si>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</si>
  <si>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</si>
  <si>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</si>
  <si>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</si>
  <si>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</si>
  <si>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</si>
  <si>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</si>
  <si>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</si>
  <si>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</si>
  <si>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</si>
  <si>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</si>
  <si>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</si>
  <si>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</si>
  <si>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</si>
  <si>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</si>
  <si>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</si>
  <si>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</si>
  <si>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</si>
  <si>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</si>
  <si>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</si>
  <si>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</si>
  <si>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</si>
  <si>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</si>
  <si>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</si>
  <si>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</si>
  <si>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</si>
  <si>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</si>
  <si>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</si>
  <si>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</si>
  <si>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</si>
  <si>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</si>
  <si>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</si>
  <si>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</si>
  <si>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</si>
  <si>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</si>
  <si>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</si>
  <si>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</si>
  <si>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</si>
  <si>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</si>
  <si>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</si>
  <si>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</si>
  <si>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</si>
  <si>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</si>
  <si>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</si>
  <si>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</si>
  <si>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</si>
  <si>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</si>
  <si>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</si>
  <si>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</si>
  <si>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</si>
  <si>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</si>
  <si>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</si>
  <si>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</si>
  <si>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</si>
  <si>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</si>
  <si>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</si>
  <si>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</si>
  <si>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</si>
  <si>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</si>
  <si>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</si>
  <si>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</si>
  <si>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</si>
  <si>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</si>
  <si>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</si>
  <si>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</si>
  <si>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</si>
  <si>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</si>
  <si>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</si>
  <si>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</si>
  <si>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</si>
  <si>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</si>
  <si>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</si>
  <si>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</si>
  <si>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</si>
  <si>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</si>
  <si>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</si>
  <si>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</si>
  <si>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</si>
  <si>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</si>
  <si>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</si>
  <si>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</si>
  <si>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</si>
  <si>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</si>
  <si>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</si>
  <si>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</si>
  <si>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</si>
  <si>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</si>
  <si>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</si>
  <si>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</si>
  <si>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</si>
  <si>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</si>
  <si>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</si>
  <si>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</si>
  <si>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</si>
  <si>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</si>
  <si>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</si>
  <si>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</si>
  <si>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</si>
  <si>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</si>
  <si>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</si>
  <si>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</si>
  <si>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</si>
  <si>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</si>
  <si>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</si>
  <si>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</si>
  <si>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</si>
  <si>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</si>
  <si>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</si>
  <si>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</si>
  <si>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</si>
  <si>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</si>
  <si>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</si>
  <si>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</si>
  <si>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</si>
  <si>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</si>
  <si>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</si>
  <si>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</si>
  <si>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</si>
  <si>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</si>
  <si>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</si>
  <si>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</si>
  <si>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</si>
  <si>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</si>
  <si>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</si>
  <si>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</si>
  <si>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</si>
  <si>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</si>
  <si>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</si>
  <si>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</si>
  <si>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</si>
  <si>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</si>
  <si>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</si>
  <si>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</si>
  <si>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</si>
  <si>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</si>
  <si>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</si>
  <si>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</si>
  <si>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</si>
  <si>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</si>
  <si>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</si>
  <si>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</si>
  <si>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</si>
  <si>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</si>
  <si>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</si>
  <si>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</si>
  <si>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</si>
  <si>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</si>
  <si>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</si>
  <si>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</si>
  <si>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</si>
  <si>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</si>
  <si>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</si>
  <si>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</si>
  <si>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</si>
  <si>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</si>
  <si>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</si>
  <si>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</si>
  <si>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</si>
  <si>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</si>
  <si>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</si>
  <si>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</si>
  <si>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</si>
  <si>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</si>
  <si>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</si>
  <si>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</si>
  <si>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</si>
  <si>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</si>
  <si>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</si>
  <si>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</si>
  <si>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</si>
  <si>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</si>
  <si>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</si>
  <si>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</si>
  <si>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</si>
  <si>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</si>
  <si>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</si>
  <si>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</si>
  <si>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</si>
  <si>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</si>
  <si>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</si>
  <si>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</si>
  <si>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</si>
  <si>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</si>
  <si>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</si>
  <si>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</si>
  <si>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</si>
  <si>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</si>
  <si>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</si>
  <si>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</si>
  <si>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</si>
  <si>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</si>
  <si>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</si>
  <si>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</si>
  <si>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</si>
  <si>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</si>
  <si>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</si>
  <si>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</si>
  <si>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</si>
  <si>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</si>
  <si>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</si>
  <si>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</si>
  <si>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</si>
  <si>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</si>
  <si>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</si>
  <si>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</si>
  <si>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</si>
  <si>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</si>
  <si>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</si>
  <si>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</si>
  <si>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</si>
  <si>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</si>
  <si>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</si>
  <si>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</si>
  <si>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</si>
  <si>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</si>
  <si>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</si>
  <si>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</si>
  <si>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</si>
  <si>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</si>
  <si>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</si>
  <si>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</si>
  <si>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</si>
  <si>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</si>
  <si>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</si>
  <si>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</si>
  <si>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</si>
  <si>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</si>
  <si>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</si>
  <si>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</si>
  <si>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</si>
  <si>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</si>
  <si>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</si>
  <si>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</si>
  <si>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</si>
  <si>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</si>
  <si>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</si>
  <si>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</si>
  <si>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</si>
  <si>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</si>
  <si>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</si>
  <si>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</si>
  <si>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</si>
  <si>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</si>
  <si>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</si>
  <si>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</si>
  <si>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</si>
  <si>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</si>
  <si>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</si>
  <si>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</si>
  <si>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</si>
  <si>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</si>
  <si>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</si>
  <si>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</si>
  <si>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</si>
  <si>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</si>
  <si>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</si>
  <si>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</si>
  <si>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</si>
  <si>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</si>
  <si>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</si>
  <si>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</si>
  <si>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</si>
  <si>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</si>
  <si>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</si>
  <si>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</si>
  <si>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</si>
  <si>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</si>
  <si>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</si>
  <si>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</si>
  <si>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</si>
  <si>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</si>
  <si>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</si>
  <si>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</si>
  <si>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</si>
  <si>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</si>
  <si>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</si>
  <si>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</si>
  <si>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</si>
  <si>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</si>
  <si>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</si>
  <si>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</si>
  <si>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</si>
  <si>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</si>
  <si>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</si>
  <si>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</si>
  <si>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</si>
  <si>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</si>
  <si>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</si>
  <si>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</si>
  <si>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</si>
  <si>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</si>
  <si>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</si>
  <si>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</si>
  <si>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</si>
  <si>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</si>
  <si>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</si>
  <si>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</si>
  <si>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</si>
  <si>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</si>
  <si>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</si>
  <si>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</si>
  <si>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</si>
  <si>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</si>
  <si>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</si>
  <si>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</si>
  <si>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</si>
  <si>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</si>
  <si>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</si>
  <si>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</si>
  <si>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</si>
  <si>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</si>
  <si>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</si>
  <si>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</si>
  <si>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</si>
  <si>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</si>
  <si>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</si>
  <si>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</si>
  <si>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</si>
  <si>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</si>
  <si>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</si>
  <si>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</si>
  <si>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</si>
  <si>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</si>
  <si>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</si>
  <si>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</si>
  <si>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</si>
  <si>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</si>
  <si>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</si>
  <si>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</si>
  <si>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</si>
  <si>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</si>
  <si>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</si>
  <si>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</si>
  <si>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</si>
  <si>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</si>
  <si>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</si>
  <si>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</si>
  <si>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</si>
  <si>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</si>
  <si>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</si>
  <si>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</si>
  <si>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</si>
  <si>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</si>
  <si>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</si>
  <si>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</si>
  <si>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</si>
  <si>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</si>
  <si>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</si>
  <si>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</si>
  <si>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</si>
  <si>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</si>
  <si>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</si>
  <si>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</si>
  <si>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</si>
  <si>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</si>
  <si>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</si>
  <si>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</si>
  <si>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</si>
  <si>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</si>
  <si>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</si>
  <si>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</si>
  <si>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</si>
  <si>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</si>
  <si>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</si>
  <si>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</si>
  <si>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</si>
  <si>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</si>
  <si>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</si>
  <si>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</si>
  <si>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</si>
  <si>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</si>
  <si>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</si>
  <si>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</si>
  <si>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</si>
  <si>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</si>
  <si>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</si>
  <si>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</si>
  <si>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</si>
  <si>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</si>
  <si>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</si>
  <si>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</si>
  <si>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</si>
  <si>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</si>
  <si>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</si>
  <si>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</si>
  <si>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</si>
  <si>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</si>
  <si>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</si>
  <si>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</si>
  <si>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</si>
  <si>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</si>
  <si>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</si>
  <si>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</si>
  <si>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</si>
  <si>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</si>
  <si>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</si>
  <si>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</si>
  <si>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</si>
  <si>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</si>
  <si>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</si>
  <si>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</si>
  <si>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</si>
  <si>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</si>
  <si>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</si>
  <si>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</si>
  <si>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</si>
  <si>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</si>
  <si>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</si>
  <si>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</si>
  <si>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</si>
  <si>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</si>
  <si>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</si>
  <si>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</si>
  <si>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</si>
  <si>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</si>
  <si>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</si>
  <si>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</si>
  <si>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</si>
  <si>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</si>
  <si>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</si>
  <si>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</si>
  <si>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</si>
  <si>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</si>
  <si>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</si>
  <si>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</si>
  <si>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</si>
  <si>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</si>
  <si>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</si>
  <si>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</si>
  <si>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</si>
  <si>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</si>
  <si>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</si>
  <si>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</si>
  <si>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</si>
  <si>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</si>
  <si>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</si>
  <si>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</si>
  <si>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</si>
  <si>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</si>
  <si>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</si>
  <si>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</si>
  <si>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</si>
  <si>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</si>
  <si>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</si>
  <si>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</si>
  <si>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</si>
  <si>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</si>
  <si>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</si>
  <si>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</si>
  <si>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</si>
  <si>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</si>
  <si>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</si>
  <si>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</si>
  <si>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</si>
  <si>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</si>
  <si>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</si>
  <si>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</si>
  <si>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</si>
  <si>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</si>
  <si>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</si>
  <si>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</si>
  <si>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</si>
  <si>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</si>
  <si>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</si>
  <si>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</si>
  <si>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</si>
  <si>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</si>
  <si>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</si>
  <si>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</si>
  <si>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</si>
  <si>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</si>
  <si>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</si>
  <si>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</si>
  <si>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</si>
  <si>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</si>
  <si>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</si>
  <si>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</si>
  <si>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</si>
  <si>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</si>
  <si>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</si>
  <si>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</si>
  <si>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</si>
  <si>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</si>
  <si>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</si>
  <si>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</si>
  <si>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</si>
  <si>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</si>
  <si>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</si>
  <si>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</si>
  <si>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</si>
  <si>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</si>
  <si>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</si>
  <si>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</si>
  <si>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</si>
  <si>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</si>
  <si>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</si>
  <si>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</si>
  <si>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</si>
  <si>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</si>
  <si>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</si>
  <si>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</si>
  <si>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</si>
  <si>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</si>
  <si>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</si>
  <si>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</si>
  <si>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</si>
  <si>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</si>
  <si>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</si>
  <si>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</si>
  <si>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</si>
  <si>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</si>
  <si>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</si>
  <si>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</si>
  <si>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</si>
  <si>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</si>
  <si>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</si>
  <si>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</si>
  <si>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</si>
  <si>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</si>
  <si>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</si>
  <si>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</si>
  <si>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</si>
  <si>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</si>
  <si>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</si>
  <si>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</si>
  <si>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</si>
  <si>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</si>
  <si>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</si>
  <si>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</si>
  <si>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</si>
  <si>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</si>
  <si>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</si>
  <si>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</si>
  <si>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</si>
  <si>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</si>
  <si>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</si>
  <si>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</si>
  <si>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</si>
  <si>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</si>
  <si>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</si>
  <si>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</si>
  <si>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</si>
  <si>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</si>
  <si>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</si>
  <si>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</si>
  <si>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</si>
  <si>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</si>
  <si>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</si>
  <si>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</si>
  <si>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</si>
  <si>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</si>
  <si>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</si>
  <si>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</si>
  <si>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</si>
  <si>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</si>
  <si>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</si>
  <si>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</si>
  <si>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</si>
  <si>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</si>
  <si>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</si>
  <si>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</si>
  <si>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</si>
  <si>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</si>
  <si>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</si>
  <si>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</si>
  <si>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</si>
  <si>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</si>
  <si>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</si>
  <si>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</si>
  <si>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</si>
  <si>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</si>
  <si>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</si>
  <si>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</si>
  <si>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</si>
  <si>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</si>
  <si>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</si>
  <si>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</si>
  <si>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</si>
  <si>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</si>
  <si>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</si>
  <si>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</si>
  <si>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</si>
  <si>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</si>
  <si>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</si>
  <si>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</si>
  <si>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</si>
  <si>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</si>
  <si>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</si>
  <si>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</si>
  <si>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</si>
  <si>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</si>
  <si>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</si>
  <si>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</si>
  <si>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</si>
  <si>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</si>
  <si>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</si>
  <si>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</si>
  <si>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</si>
  <si>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</si>
  <si>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</si>
  <si>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</si>
  <si>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</si>
  <si>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</si>
  <si>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</si>
  <si>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</si>
  <si>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</si>
  <si>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</si>
  <si>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</si>
  <si>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</si>
  <si>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</si>
  <si>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</si>
  <si>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</si>
  <si>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</si>
  <si>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</si>
  <si>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</si>
  <si>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</si>
  <si>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</si>
  <si>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</si>
  <si>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</si>
  <si>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</si>
  <si>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</si>
  <si>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</si>
  <si>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</si>
  <si>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</si>
  <si>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</si>
  <si>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</si>
  <si>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</si>
  <si>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</si>
  <si>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</si>
  <si>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</si>
  <si>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</si>
  <si>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</si>
  <si>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</si>
  <si>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</si>
  <si>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</si>
  <si>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</si>
  <si>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</si>
  <si>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</si>
  <si>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</si>
  <si>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</si>
  <si>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</si>
  <si>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</si>
  <si>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</si>
  <si>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</si>
  <si>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</si>
  <si>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</si>
  <si>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</si>
  <si>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</si>
  <si>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</si>
  <si>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</si>
  <si>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</si>
  <si>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</si>
  <si>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</si>
  <si>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</si>
  <si>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</si>
  <si>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</si>
  <si>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</si>
  <si>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</si>
  <si>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</si>
  <si>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</si>
  <si>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</si>
  <si>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</si>
  <si>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</si>
  <si>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</si>
  <si>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</si>
  <si>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</si>
  <si>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</si>
  <si>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</si>
  <si>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</si>
  <si>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</si>
  <si>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</si>
  <si>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</si>
  <si>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</si>
  <si>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</si>
  <si>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</si>
  <si>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</si>
  <si>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</si>
  <si>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</si>
  <si>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</si>
  <si>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</si>
  <si>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</si>
  <si>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</si>
  <si>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</si>
  <si>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</si>
  <si>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</si>
  <si>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</si>
  <si>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</si>
  <si>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</si>
  <si>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</si>
  <si>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</si>
  <si>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</si>
  <si>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</si>
  <si>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</si>
  <si>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</si>
  <si>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</si>
  <si>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</si>
  <si>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</si>
  <si>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</si>
  <si>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</si>
  <si>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</si>
  <si>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</si>
  <si>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</si>
  <si>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</si>
  <si>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</si>
  <si>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</si>
  <si>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</si>
  <si>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</si>
  <si>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</si>
  <si>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</si>
  <si>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</si>
  <si>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</si>
  <si>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</si>
  <si>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</si>
  <si>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</si>
  <si>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</si>
  <si>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</si>
  <si>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</si>
  <si>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</si>
  <si>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</si>
  <si>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</si>
  <si>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</si>
  <si>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</si>
  <si>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</si>
  <si>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</si>
  <si>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</si>
  <si>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</si>
  <si>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</si>
  <si>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</si>
  <si>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</si>
  <si>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</si>
  <si>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</si>
  <si>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</si>
  <si>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</si>
  <si>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</si>
  <si>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</si>
  <si>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</si>
  <si>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</si>
  <si>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</si>
  <si>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</si>
  <si>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</si>
  <si>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</si>
  <si>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</si>
  <si>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</si>
  <si>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</si>
  <si>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</si>
  <si>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</si>
  <si>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</si>
  <si>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</si>
  <si>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</si>
  <si>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</si>
  <si>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</si>
  <si>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</si>
  <si>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</si>
  <si>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</si>
  <si>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</si>
  <si>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</si>
  <si>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</si>
  <si>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</si>
  <si>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</si>
  <si>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</si>
  <si>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</si>
  <si>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</si>
  <si>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</si>
  <si>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</si>
  <si>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</si>
  <si>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</si>
  <si>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</si>
  <si>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</si>
  <si>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</si>
  <si>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</si>
  <si>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</si>
  <si>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</si>
  <si>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</si>
  <si>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</si>
  <si>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</si>
  <si>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</si>
  <si>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</si>
  <si>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</si>
  <si>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</si>
  <si>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</si>
  <si>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</si>
  <si>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</si>
  <si>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</si>
  <si>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</si>
  <si>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</si>
  <si>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</si>
  <si>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</si>
  <si>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</si>
  <si>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</si>
  <si>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</si>
  <si>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</si>
  <si>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</si>
  <si>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</si>
  <si>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</si>
  <si>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</si>
  <si>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</si>
  <si>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</si>
  <si>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</si>
  <si>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</si>
  <si>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</si>
  <si>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</si>
  <si>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</si>
  <si>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</si>
  <si>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</si>
  <si>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</si>
  <si>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</si>
  <si>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</si>
  <si>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</si>
  <si>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</si>
  <si>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</si>
  <si>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</si>
  <si>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</si>
  <si>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</si>
  <si>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</si>
  <si>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</si>
  <si>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</si>
  <si>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</si>
  <si>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</si>
  <si>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</si>
  <si>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</si>
  <si>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</si>
  <si>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</si>
  <si>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</si>
  <si>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</si>
  <si>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</si>
  <si>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</si>
  <si>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</si>
  <si>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</si>
  <si>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</si>
  <si>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</si>
  <si>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</si>
  <si>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</si>
  <si>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</si>
  <si>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</si>
  <si>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</si>
  <si>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</si>
  <si>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</si>
  <si>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</si>
  <si>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</si>
  <si>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</si>
  <si>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</si>
  <si>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</si>
  <si>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</si>
  <si>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</si>
  <si>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</si>
  <si>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</si>
  <si>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</si>
  <si>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</si>
  <si>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</si>
  <si>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</si>
  <si>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</si>
  <si>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</si>
  <si>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</si>
  <si>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</si>
  <si>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</si>
  <si>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</si>
  <si>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</si>
  <si>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</si>
  <si>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</si>
  <si>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</si>
  <si>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</si>
  <si>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</si>
  <si>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</si>
  <si>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</si>
  <si>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</si>
  <si>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</si>
  <si>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</si>
  <si>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</si>
  <si>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</si>
  <si>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</si>
  <si>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</si>
  <si>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</si>
  <si>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</si>
  <si>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</si>
  <si>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</si>
  <si>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</si>
  <si>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</si>
  <si>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</si>
  <si>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</si>
  <si>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</si>
  <si>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</si>
  <si>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</si>
  <si>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</si>
  <si>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</si>
  <si>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</si>
  <si>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</si>
  <si>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</si>
  <si>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</si>
  <si>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</si>
  <si>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</si>
  <si>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</si>
  <si>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</si>
  <si>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</si>
  <si>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</si>
  <si>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</si>
  <si>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</si>
  <si>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</si>
  <si>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</si>
  <si>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</si>
  <si>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</si>
  <si>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</si>
  <si>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</si>
  <si>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</si>
  <si>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</si>
  <si>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</si>
  <si>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</si>
  <si>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</si>
  <si>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</si>
  <si>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</si>
  <si>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</si>
  <si>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</si>
  <si>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</si>
  <si>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</si>
  <si>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</si>
  <si>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</si>
  <si>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</si>
  <si>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</si>
  <si>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</si>
  <si>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</si>
  <si>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</si>
  <si>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</si>
  <si>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</si>
  <si>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</si>
  <si>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</si>
  <si>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</si>
  <si>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</si>
  <si>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</si>
  <si>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</si>
  <si>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</si>
  <si>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</si>
  <si>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</si>
  <si>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</si>
  <si>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</si>
  <si>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</si>
  <si>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</si>
  <si>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</si>
  <si>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</si>
  <si>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</si>
  <si>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</si>
  <si>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</si>
  <si>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</si>
  <si>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</si>
  <si>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</si>
  <si>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</si>
  <si>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</si>
  <si>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</si>
  <si>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</si>
  <si>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</si>
  <si>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</si>
  <si>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</si>
  <si>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</si>
  <si>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</si>
  <si>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</si>
  <si>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</si>
  <si>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</si>
  <si>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</si>
  <si>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</si>
  <si>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</si>
  <si>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</si>
  <si>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</si>
  <si>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</si>
  <si>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</si>
  <si>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</si>
  <si>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</si>
  <si>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</si>
  <si>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</si>
  <si>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</si>
  <si>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</si>
  <si>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</si>
  <si>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</si>
  <si>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</si>
  <si>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</si>
  <si>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</si>
  <si>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</si>
  <si>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</si>
  <si>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</si>
  <si>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</si>
  <si>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</si>
  <si>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</si>
  <si>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</si>
  <si>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</si>
  <si>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</si>
  <si>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</si>
  <si>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</si>
  <si>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</si>
  <si>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</si>
  <si>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</si>
  <si>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</si>
  <si>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</si>
  <si>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</si>
  <si>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</si>
  <si>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</si>
  <si>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</si>
  <si>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</si>
  <si>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</si>
  <si>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</si>
  <si>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</si>
  <si>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</si>
  <si>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</si>
  <si>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</si>
  <si>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</si>
  <si>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</si>
  <si>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</si>
  <si>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</si>
  <si>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</si>
  <si>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</si>
  <si>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</si>
  <si>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</si>
  <si>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</si>
  <si>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</si>
  <si>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</si>
  <si>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</si>
  <si>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</si>
  <si>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</si>
  <si>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</si>
  <si>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</si>
  <si>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</si>
  <si>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</si>
  <si>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</si>
  <si>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</si>
  <si>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</si>
  <si>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</si>
  <si>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</si>
  <si>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</si>
  <si>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</si>
  <si>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</si>
  <si>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</si>
  <si>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</si>
  <si>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</si>
  <si>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</si>
  <si>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</si>
  <si>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</si>
  <si>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</si>
  <si>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</si>
  <si>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</si>
  <si>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</si>
  <si>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</si>
  <si>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</si>
  <si>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</si>
  <si>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</si>
  <si>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</si>
  <si>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</si>
  <si>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</si>
  <si>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</si>
  <si>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</si>
  <si>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</si>
  <si>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</si>
  <si>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</si>
  <si>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</si>
  <si>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</si>
  <si>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</si>
  <si>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</si>
  <si>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</si>
  <si>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</si>
  <si>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</si>
  <si>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</si>
  <si>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</si>
  <si>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</si>
  <si>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</si>
  <si>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</si>
  <si>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</si>
  <si>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</si>
  <si>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</si>
  <si>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</si>
  <si>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</si>
  <si>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</si>
  <si>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</si>
  <si>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</si>
  <si>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</si>
  <si>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</si>
  <si>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</si>
  <si>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</si>
  <si>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</si>
  <si>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</si>
  <si>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</si>
  <si>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</si>
  <si>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</si>
  <si>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</si>
  <si>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</si>
  <si>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</si>
  <si>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</si>
  <si>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</si>
  <si>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</si>
  <si>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</si>
  <si>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</si>
  <si>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</si>
  <si>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</si>
  <si>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</si>
  <si>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</si>
  <si>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</si>
  <si>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</si>
  <si>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</si>
  <si>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</si>
  <si>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</si>
  <si>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</si>
  <si>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</si>
  <si>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</si>
  <si>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</si>
  <si>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</si>
  <si>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</si>
  <si>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</si>
  <si>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</si>
  <si>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</si>
  <si>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</si>
  <si>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</si>
  <si>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</si>
  <si>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</si>
  <si>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</si>
  <si>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</si>
  <si>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</si>
  <si>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</si>
  <si>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</si>
  <si>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</si>
  <si>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</si>
  <si>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</si>
  <si>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</si>
  <si>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</si>
  <si>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</si>
  <si>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</si>
  <si>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</si>
  <si>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</si>
  <si>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</si>
  <si>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</si>
  <si>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</si>
  <si>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</si>
  <si>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</si>
  <si>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</si>
  <si>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</si>
  <si>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</si>
  <si>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</si>
  <si>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</si>
  <si>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</si>
  <si>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</si>
  <si>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</si>
  <si>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</si>
  <si>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</si>
  <si>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</si>
  <si>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</si>
  <si>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</si>
  <si>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</si>
  <si>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</si>
  <si>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</si>
  <si>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</si>
  <si>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</si>
  <si>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</si>
  <si>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</si>
  <si>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</si>
  <si>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</si>
  <si>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</si>
  <si>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</si>
  <si>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</si>
  <si>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</si>
  <si>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</si>
  <si>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</si>
  <si>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</si>
  <si>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</si>
  <si>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</si>
  <si>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</si>
  <si>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</si>
  <si>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</si>
  <si>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</si>
  <si>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</si>
  <si>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</si>
  <si>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</si>
  <si>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</si>
  <si>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</si>
  <si>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</si>
  <si>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</si>
  <si>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</si>
  <si>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</si>
  <si>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</si>
  <si>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</si>
  <si>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</si>
  <si>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</si>
  <si>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</si>
  <si>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</si>
  <si>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</si>
  <si>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</si>
  <si>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</si>
  <si>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</si>
  <si>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</si>
  <si>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</si>
  <si>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</si>
  <si>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</si>
  <si>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</si>
  <si>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</si>
  <si>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</si>
  <si>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</si>
  <si>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</si>
  <si>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</si>
  <si>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</si>
  <si>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</si>
  <si>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</si>
  <si>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</si>
  <si>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</si>
  <si>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</si>
  <si>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</si>
  <si>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</si>
  <si>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</si>
  <si>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</si>
  <si>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</si>
  <si>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</si>
  <si>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</si>
  <si>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</si>
  <si>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</si>
  <si>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</si>
  <si>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</si>
  <si>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</si>
  <si>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</si>
  <si>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</si>
  <si>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</si>
  <si>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</si>
  <si>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</si>
  <si>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</si>
  <si>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</si>
  <si>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</si>
  <si>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</si>
  <si>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</si>
  <si>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</si>
  <si>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</si>
  <si>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</si>
  <si>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</si>
  <si>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</si>
  <si>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</si>
  <si>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</si>
  <si>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</si>
  <si>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</si>
  <si>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</si>
  <si>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</si>
  <si>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</si>
  <si>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</si>
  <si>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</si>
  <si>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</si>
  <si>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</si>
  <si>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</si>
  <si>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</si>
  <si>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</si>
  <si>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</si>
  <si>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</si>
  <si>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</si>
  <si>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</si>
  <si>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</si>
  <si>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</si>
  <si>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</si>
  <si>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</si>
  <si>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</si>
  <si>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</si>
  <si>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</si>
  <si>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</si>
  <si>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</si>
  <si>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</si>
  <si>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</si>
  <si>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</si>
  <si>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</si>
  <si>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</si>
  <si>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</si>
  <si>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</si>
  <si>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</si>
  <si>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</si>
  <si>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</si>
  <si>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</si>
  <si>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</si>
  <si>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</si>
  <si>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</si>
  <si>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</si>
  <si>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</si>
  <si>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</si>
  <si>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</si>
  <si>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</si>
  <si>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</si>
  <si>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</si>
  <si>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</si>
  <si>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</si>
  <si>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</si>
  <si>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</si>
  <si>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</si>
  <si>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</si>
  <si>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</si>
  <si>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</si>
  <si>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</si>
  <si>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</si>
  <si>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</si>
  <si>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</si>
  <si>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</si>
  <si>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</si>
  <si>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</si>
  <si>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</si>
  <si>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</si>
  <si>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</si>
  <si>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</si>
  <si>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</si>
  <si>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</si>
  <si>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</si>
  <si>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</si>
  <si>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</si>
  <si>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</si>
  <si>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</si>
  <si>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</si>
  <si>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</si>
  <si>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</si>
  <si>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</si>
  <si>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</si>
  <si>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</si>
  <si>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</si>
  <si>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</si>
  <si>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</si>
  <si>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</si>
  <si>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</si>
  <si>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</si>
  <si>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</si>
  <si>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</si>
  <si>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</si>
  <si>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</si>
  <si>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</si>
  <si>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</si>
  <si>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</si>
  <si>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</si>
  <si>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</si>
  <si>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</si>
  <si>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</si>
  <si>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</si>
  <si>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</si>
  <si>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</si>
  <si>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</si>
  <si>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</si>
  <si>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</si>
  <si>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</si>
  <si>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</si>
  <si>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</si>
  <si>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</si>
  <si>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</si>
  <si>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</si>
  <si>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</si>
  <si>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</si>
  <si>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</si>
  <si>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</si>
  <si>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</si>
  <si>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</si>
  <si>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</si>
  <si>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</si>
  <si>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</si>
  <si>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</si>
  <si>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</si>
  <si>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</si>
  <si>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</si>
  <si>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</si>
  <si>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</si>
  <si>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</si>
  <si>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</si>
  <si>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</si>
  <si>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</si>
  <si>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</si>
  <si>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</si>
  <si>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</si>
  <si>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</si>
  <si>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</si>
  <si>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</si>
  <si>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</si>
  <si>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</si>
  <si>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</si>
  <si>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</si>
  <si>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</si>
  <si>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</si>
  <si>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</si>
  <si>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</si>
  <si>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</si>
  <si>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</si>
  <si>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</si>
  <si>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</si>
  <si>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</si>
  <si>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</si>
  <si>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</si>
  <si>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</si>
  <si>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</si>
  <si>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</si>
  <si>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</si>
  <si>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</si>
  <si>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</si>
  <si>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</si>
  <si>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</si>
  <si>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</si>
  <si>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</si>
  <si>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</si>
  <si>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</si>
  <si>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</si>
  <si>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</si>
  <si>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</si>
  <si>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</si>
  <si>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</si>
  <si>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</si>
  <si>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</si>
  <si>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</si>
  <si>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</si>
  <si>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</si>
  <si>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</si>
  <si>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</si>
  <si>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</si>
  <si>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</si>
  <si>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</si>
  <si>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</si>
  <si>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</si>
  <si>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</si>
  <si>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</si>
  <si>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</si>
  <si>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</si>
  <si>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</si>
  <si>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</si>
  <si>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</si>
  <si>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</si>
  <si>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</si>
  <si>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</si>
  <si>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</si>
  <si>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</si>
  <si>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</si>
  <si>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</si>
  <si>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</si>
  <si>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</si>
  <si>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</si>
  <si>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</si>
  <si>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</si>
  <si>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</si>
  <si>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</si>
  <si>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</si>
  <si>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</si>
  <si>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</si>
  <si>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</si>
  <si>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</si>
  <si>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</si>
  <si>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</si>
  <si>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</si>
  <si>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</si>
  <si>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</si>
  <si>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</si>
  <si>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</si>
  <si>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</si>
  <si>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</si>
  <si>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</si>
  <si>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</si>
  <si>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</si>
  <si>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</si>
  <si>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</si>
  <si>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</si>
  <si>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</si>
  <si>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</si>
  <si>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</si>
  <si>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</si>
  <si>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</si>
  <si>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</si>
  <si>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</si>
  <si>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VLADIMIR NAZOR ĐAKOVO</t>
  </si>
  <si>
    <t>Kralja Tomislava 18</t>
  </si>
  <si>
    <t>Mandica Vrhovac</t>
  </si>
  <si>
    <t>031628071</t>
  </si>
  <si>
    <t>031813406</t>
  </si>
  <si>
    <t>mandica.vrhovac@skole.hr</t>
  </si>
  <si>
    <t>ured@os-vnazor-dj.skole.hr</t>
  </si>
  <si>
    <t>Andrija Šušak</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</si>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</sst>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12880628</v>
      </c>
      <c r="D2" s="63">
        <f>PRRAS!E12</f>
        <v>12227895</v>
      </c>
      <c r="E2" s="63"/>
      <c r="F2" s="63"/>
      <c r="G2" s="64">
        <f t="shared" ref="G2:G65" si="0">(B2/1000)*(C2*1+D2*2)</f>
        <v>37336.417999999998</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09072</v>
      </c>
      <c r="L10" s="50">
        <f>INT(VALUE(RefStr!B6))</f>
        <v>9072</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03011151</v>
      </c>
      <c r="L11" s="50">
        <f>INT(VALUE(RefStr!B8))</f>
        <v>3011151</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OŠ VLADIMIR NAZOR ĐAKOVO</v>
      </c>
      <c r="L12" s="50">
        <f>LEN(Skriveni!K12)</f>
        <v>24</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31400</v>
      </c>
      <c r="L13" s="50">
        <f>INT(VALUE(RefStr!B12))</f>
        <v>31400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Đakovo</v>
      </c>
      <c r="L14" s="50">
        <f>LEN(Skriveni!K14)</f>
        <v>6</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Kralja Tomislava 18</v>
      </c>
      <c r="L15" s="50">
        <f>LEN(Skriveni!K15)</f>
        <v>19</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103</v>
      </c>
      <c r="L19" s="50">
        <f>INT(VALUE(RefStr!B22))</f>
        <v>103</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77091772312</v>
      </c>
      <c r="L21" s="50">
        <f>INT(VALUE(RefStr!K14))</f>
        <v>77091772312</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Mandica Vrhovac</v>
      </c>
      <c r="L22" s="50">
        <f>LEN(RefStr!H25)</f>
        <v>15</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031628071</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031813406</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mandica.vrhovac@skole.hr</v>
      </c>
      <c r="L25" s="50">
        <f>LEN(RefStr!H29)</f>
        <v>24</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ured@os-vnazor-dj.skole.hr</v>
      </c>
      <c r="L26" s="50">
        <f>LEN(RefStr!H31)</f>
        <v>26</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Andrija Šušak</v>
      </c>
      <c r="L27" s="50">
        <f>LEN(RefStr!H33)</f>
        <v>13</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241.312.809,05</v>
      </c>
      <c r="L28" s="50">
        <f>SUM(G2:G1561)</f>
        <v>241312809.05199996</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192687936.06899998</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30128009.772</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17384865.204</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3697.884</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1108300.1229999999</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11271477</v>
      </c>
      <c r="D46" s="58">
        <f>PRRAS!E56</f>
        <v>10485707</v>
      </c>
      <c r="E46" s="58">
        <v>0</v>
      </c>
      <c r="F46" s="58">
        <v>0</v>
      </c>
      <c r="G46" s="59">
        <f t="shared" si="0"/>
        <v>1450930.095</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55030</v>
      </c>
      <c r="D58" s="58">
        <f>PRRAS!E68</f>
        <v>67806</v>
      </c>
      <c r="E58" s="58">
        <v>0</v>
      </c>
      <c r="F58" s="58">
        <v>0</v>
      </c>
      <c r="G58" s="59">
        <f t="shared" si="0"/>
        <v>10866.594000000001</v>
      </c>
      <c r="H58" s="59">
        <f t="shared" si="1"/>
        <v>0</v>
      </c>
      <c r="I58" s="60">
        <v>0</v>
      </c>
    </row>
    <row r="59" spans="1:9" x14ac:dyDescent="0.25">
      <c r="A59" s="57">
        <v>151</v>
      </c>
      <c r="B59" s="58">
        <f>PRRAS!C69</f>
        <v>58</v>
      </c>
      <c r="C59" s="58">
        <f>PRRAS!D69</f>
        <v>55030</v>
      </c>
      <c r="D59" s="58">
        <f>PRRAS!E69</f>
        <v>67806</v>
      </c>
      <c r="E59" s="58">
        <v>0</v>
      </c>
      <c r="F59" s="58">
        <v>0</v>
      </c>
      <c r="G59" s="59">
        <f t="shared" si="0"/>
        <v>11057.236000000001</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11216447</v>
      </c>
      <c r="D64" s="58">
        <f>PRRAS!E74</f>
        <v>10414045</v>
      </c>
      <c r="E64" s="58">
        <v>0</v>
      </c>
      <c r="F64" s="58">
        <v>0</v>
      </c>
      <c r="G64" s="59">
        <f t="shared" si="0"/>
        <v>2018805.831</v>
      </c>
      <c r="H64" s="59">
        <f t="shared" si="1"/>
        <v>0</v>
      </c>
      <c r="I64" s="60">
        <v>0</v>
      </c>
    </row>
    <row r="65" spans="1:9" x14ac:dyDescent="0.25">
      <c r="A65" s="57">
        <v>151</v>
      </c>
      <c r="B65" s="58">
        <f>PRRAS!C75</f>
        <v>64</v>
      </c>
      <c r="C65" s="58">
        <f>PRRAS!D75</f>
        <v>9735831</v>
      </c>
      <c r="D65" s="58">
        <f>PRRAS!E75</f>
        <v>10355825</v>
      </c>
      <c r="E65" s="58">
        <v>0</v>
      </c>
      <c r="F65" s="58">
        <v>0</v>
      </c>
      <c r="G65" s="59">
        <f t="shared" si="0"/>
        <v>1948638.784</v>
      </c>
      <c r="H65" s="59">
        <f t="shared" si="1"/>
        <v>0</v>
      </c>
      <c r="I65" s="60">
        <v>0</v>
      </c>
    </row>
    <row r="66" spans="1:9" x14ac:dyDescent="0.25">
      <c r="A66" s="57">
        <v>151</v>
      </c>
      <c r="B66" s="58">
        <f>PRRAS!C76</f>
        <v>65</v>
      </c>
      <c r="C66" s="58">
        <f>PRRAS!D76</f>
        <v>1480616</v>
      </c>
      <c r="D66" s="58">
        <f>PRRAS!E76</f>
        <v>58220</v>
      </c>
      <c r="E66" s="58">
        <v>0</v>
      </c>
      <c r="F66" s="58">
        <v>0</v>
      </c>
      <c r="G66" s="59">
        <f t="shared" ref="G66:G129" si="2">(B66/1000)*(C66*1+D66*2)</f>
        <v>103808.64</v>
      </c>
      <c r="H66" s="59">
        <f t="shared" ref="H66:H129" si="3">ABS(C66-ROUND(C66,0))+ABS(D66-ROUND(D66,0))</f>
        <v>0</v>
      </c>
      <c r="I66" s="60">
        <v>0</v>
      </c>
    </row>
    <row r="67" spans="1:9" x14ac:dyDescent="0.25">
      <c r="A67" s="57">
        <v>151</v>
      </c>
      <c r="B67" s="58">
        <f>PRRAS!C77</f>
        <v>66</v>
      </c>
      <c r="C67" s="58">
        <f>PRRAS!D77</f>
        <v>0</v>
      </c>
      <c r="D67" s="58">
        <f>PRRAS!E77</f>
        <v>3856</v>
      </c>
      <c r="E67" s="58">
        <v>0</v>
      </c>
      <c r="F67" s="58">
        <v>0</v>
      </c>
      <c r="G67" s="59">
        <f t="shared" si="2"/>
        <v>508.99200000000002</v>
      </c>
      <c r="H67" s="59">
        <f t="shared" si="3"/>
        <v>0</v>
      </c>
      <c r="I67" s="60">
        <v>0</v>
      </c>
    </row>
    <row r="68" spans="1:9" x14ac:dyDescent="0.25">
      <c r="A68" s="57">
        <v>151</v>
      </c>
      <c r="B68" s="58">
        <f>PRRAS!C78</f>
        <v>67</v>
      </c>
      <c r="C68" s="58">
        <f>PRRAS!D78</f>
        <v>0</v>
      </c>
      <c r="D68" s="58">
        <f>PRRAS!E78</f>
        <v>3856</v>
      </c>
      <c r="E68" s="58">
        <v>0</v>
      </c>
      <c r="F68" s="58">
        <v>0</v>
      </c>
      <c r="G68" s="59">
        <f t="shared" si="2"/>
        <v>516.70400000000006</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1287</v>
      </c>
      <c r="D75" s="58">
        <f>PRRAS!E85</f>
        <v>25</v>
      </c>
      <c r="E75" s="58">
        <v>0</v>
      </c>
      <c r="F75" s="58">
        <v>0</v>
      </c>
      <c r="G75" s="59">
        <f t="shared" si="2"/>
        <v>98.937999999999988</v>
      </c>
      <c r="H75" s="59">
        <f t="shared" si="3"/>
        <v>0</v>
      </c>
      <c r="I75" s="60">
        <v>0</v>
      </c>
    </row>
    <row r="76" spans="1:9" x14ac:dyDescent="0.25">
      <c r="A76" s="57">
        <v>151</v>
      </c>
      <c r="B76" s="58">
        <f>PRRAS!C86</f>
        <v>75</v>
      </c>
      <c r="C76" s="58">
        <f>PRRAS!D86</f>
        <v>87</v>
      </c>
      <c r="D76" s="58">
        <f>PRRAS!E86</f>
        <v>25</v>
      </c>
      <c r="E76" s="58">
        <v>0</v>
      </c>
      <c r="F76" s="58">
        <v>0</v>
      </c>
      <c r="G76" s="59">
        <f t="shared" si="2"/>
        <v>10.275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87</v>
      </c>
      <c r="D78" s="58">
        <f>PRRAS!E88</f>
        <v>25</v>
      </c>
      <c r="E78" s="58">
        <v>0</v>
      </c>
      <c r="F78" s="58">
        <v>0</v>
      </c>
      <c r="G78" s="59">
        <f t="shared" si="2"/>
        <v>10.548999999999999</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1200</v>
      </c>
      <c r="D84" s="58">
        <f>PRRAS!E94</f>
        <v>0</v>
      </c>
      <c r="E84" s="58">
        <v>0</v>
      </c>
      <c r="F84" s="58">
        <v>0</v>
      </c>
      <c r="G84" s="59">
        <f t="shared" si="2"/>
        <v>99.600000000000009</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1200</v>
      </c>
      <c r="D86" s="58">
        <f>PRRAS!E96</f>
        <v>0</v>
      </c>
      <c r="E86" s="58">
        <v>0</v>
      </c>
      <c r="F86" s="58">
        <v>0</v>
      </c>
      <c r="G86" s="59">
        <f t="shared" si="2"/>
        <v>102.00000000000001</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182258</v>
      </c>
      <c r="D106" s="58">
        <f>PRRAS!E116</f>
        <v>92880</v>
      </c>
      <c r="E106" s="58">
        <v>0</v>
      </c>
      <c r="F106" s="58">
        <v>0</v>
      </c>
      <c r="G106" s="59">
        <f t="shared" si="2"/>
        <v>38641.89</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182258</v>
      </c>
      <c r="D112" s="58">
        <f>PRRAS!E122</f>
        <v>92880</v>
      </c>
      <c r="E112" s="58">
        <v>0</v>
      </c>
      <c r="F112" s="58">
        <v>0</v>
      </c>
      <c r="G112" s="59">
        <f t="shared" si="2"/>
        <v>40849.998</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182258</v>
      </c>
      <c r="D117" s="58">
        <f>PRRAS!E127</f>
        <v>92880</v>
      </c>
      <c r="E117" s="58">
        <v>0</v>
      </c>
      <c r="F117" s="58">
        <v>0</v>
      </c>
      <c r="G117" s="59">
        <f t="shared" si="2"/>
        <v>42690.088000000003</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52381</v>
      </c>
      <c r="D124" s="58">
        <f>PRRAS!E134</f>
        <v>35200</v>
      </c>
      <c r="E124" s="58">
        <v>0</v>
      </c>
      <c r="F124" s="58">
        <v>0</v>
      </c>
      <c r="G124" s="59">
        <f t="shared" si="2"/>
        <v>15102.063</v>
      </c>
      <c r="H124" s="59">
        <f t="shared" si="3"/>
        <v>0</v>
      </c>
      <c r="I124" s="60">
        <v>0</v>
      </c>
    </row>
    <row r="125" spans="1:9" x14ac:dyDescent="0.25">
      <c r="A125" s="57">
        <v>151</v>
      </c>
      <c r="B125" s="58">
        <f>PRRAS!C135</f>
        <v>124</v>
      </c>
      <c r="C125" s="58">
        <f>PRRAS!D135</f>
        <v>24000</v>
      </c>
      <c r="D125" s="58">
        <f>PRRAS!E135</f>
        <v>24000</v>
      </c>
      <c r="E125" s="58">
        <v>0</v>
      </c>
      <c r="F125" s="58">
        <v>0</v>
      </c>
      <c r="G125" s="59">
        <f t="shared" si="2"/>
        <v>8928</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24000</v>
      </c>
      <c r="D127" s="58">
        <f>PRRAS!E137</f>
        <v>24000</v>
      </c>
      <c r="E127" s="58">
        <v>0</v>
      </c>
      <c r="F127" s="58">
        <v>0</v>
      </c>
      <c r="G127" s="59">
        <f t="shared" si="2"/>
        <v>9072</v>
      </c>
      <c r="H127" s="59">
        <f t="shared" si="3"/>
        <v>0</v>
      </c>
      <c r="I127" s="60">
        <v>0</v>
      </c>
    </row>
    <row r="128" spans="1:9" x14ac:dyDescent="0.25">
      <c r="A128" s="57">
        <v>151</v>
      </c>
      <c r="B128" s="58">
        <f>PRRAS!C138</f>
        <v>127</v>
      </c>
      <c r="C128" s="58">
        <f>PRRAS!D138</f>
        <v>28381</v>
      </c>
      <c r="D128" s="58">
        <f>PRRAS!E138</f>
        <v>11200</v>
      </c>
      <c r="E128" s="58">
        <v>0</v>
      </c>
      <c r="F128" s="58">
        <v>0</v>
      </c>
      <c r="G128" s="59">
        <f t="shared" si="2"/>
        <v>6449.1869999999999</v>
      </c>
      <c r="H128" s="59">
        <f t="shared" si="3"/>
        <v>0</v>
      </c>
      <c r="I128" s="60">
        <v>0</v>
      </c>
    </row>
    <row r="129" spans="1:9" x14ac:dyDescent="0.25">
      <c r="A129" s="57">
        <v>151</v>
      </c>
      <c r="B129" s="58">
        <f>PRRAS!C139</f>
        <v>128</v>
      </c>
      <c r="C129" s="58">
        <f>PRRAS!D139</f>
        <v>4450</v>
      </c>
      <c r="D129" s="58">
        <f>PRRAS!E139</f>
        <v>992</v>
      </c>
      <c r="E129" s="58">
        <v>0</v>
      </c>
      <c r="F129" s="58">
        <v>0</v>
      </c>
      <c r="G129" s="59">
        <f t="shared" si="2"/>
        <v>823.55200000000002</v>
      </c>
      <c r="H129" s="59">
        <f t="shared" si="3"/>
        <v>0</v>
      </c>
      <c r="I129" s="60">
        <v>0</v>
      </c>
    </row>
    <row r="130" spans="1:9" x14ac:dyDescent="0.25">
      <c r="A130" s="57">
        <v>151</v>
      </c>
      <c r="B130" s="58">
        <f>PRRAS!C140</f>
        <v>129</v>
      </c>
      <c r="C130" s="58">
        <f>PRRAS!D140</f>
        <v>23931</v>
      </c>
      <c r="D130" s="58">
        <f>PRRAS!E140</f>
        <v>10208</v>
      </c>
      <c r="E130" s="58">
        <v>0</v>
      </c>
      <c r="F130" s="58">
        <v>0</v>
      </c>
      <c r="G130" s="59">
        <f t="shared" ref="G130:G193" si="4">(B130/1000)*(C130*1+D130*2)</f>
        <v>5720.7629999999999</v>
      </c>
      <c r="H130" s="59">
        <f t="shared" ref="H130:H193" si="5">ABS(C130-ROUND(C130,0))+ABS(D130-ROUND(D130,0))</f>
        <v>0</v>
      </c>
      <c r="I130" s="60">
        <v>0</v>
      </c>
    </row>
    <row r="131" spans="1:9" x14ac:dyDescent="0.25">
      <c r="A131" s="57">
        <v>151</v>
      </c>
      <c r="B131" s="58">
        <f>PRRAS!C141</f>
        <v>130</v>
      </c>
      <c r="C131" s="58">
        <f>PRRAS!D141</f>
        <v>1373225</v>
      </c>
      <c r="D131" s="58">
        <f>PRRAS!E141</f>
        <v>1614083</v>
      </c>
      <c r="E131" s="58">
        <v>0</v>
      </c>
      <c r="F131" s="58">
        <v>0</v>
      </c>
      <c r="G131" s="59">
        <f t="shared" si="4"/>
        <v>598180.83000000007</v>
      </c>
      <c r="H131" s="59">
        <f t="shared" si="5"/>
        <v>0</v>
      </c>
      <c r="I131" s="60">
        <v>0</v>
      </c>
    </row>
    <row r="132" spans="1:9" x14ac:dyDescent="0.25">
      <c r="A132" s="57">
        <v>151</v>
      </c>
      <c r="B132" s="58">
        <f>PRRAS!C142</f>
        <v>131</v>
      </c>
      <c r="C132" s="58">
        <f>PRRAS!D142</f>
        <v>1373225</v>
      </c>
      <c r="D132" s="58">
        <f>PRRAS!E142</f>
        <v>1614083</v>
      </c>
      <c r="E132" s="58">
        <v>0</v>
      </c>
      <c r="F132" s="58">
        <v>0</v>
      </c>
      <c r="G132" s="59">
        <f t="shared" si="4"/>
        <v>602782.22100000002</v>
      </c>
      <c r="H132" s="59">
        <f t="shared" si="5"/>
        <v>0</v>
      </c>
      <c r="I132" s="60">
        <v>0</v>
      </c>
    </row>
    <row r="133" spans="1:9" x14ac:dyDescent="0.25">
      <c r="A133" s="57">
        <v>151</v>
      </c>
      <c r="B133" s="58">
        <f>PRRAS!C143</f>
        <v>132</v>
      </c>
      <c r="C133" s="58">
        <f>PRRAS!D143</f>
        <v>1321135</v>
      </c>
      <c r="D133" s="58">
        <f>PRRAS!E143</f>
        <v>1467318</v>
      </c>
      <c r="E133" s="58">
        <v>0</v>
      </c>
      <c r="F133" s="58">
        <v>0</v>
      </c>
      <c r="G133" s="59">
        <f t="shared" si="4"/>
        <v>561761.772</v>
      </c>
      <c r="H133" s="59">
        <f t="shared" si="5"/>
        <v>0</v>
      </c>
      <c r="I133" s="60">
        <v>0</v>
      </c>
    </row>
    <row r="134" spans="1:9" x14ac:dyDescent="0.25">
      <c r="A134" s="57">
        <v>151</v>
      </c>
      <c r="B134" s="58">
        <f>PRRAS!C144</f>
        <v>133</v>
      </c>
      <c r="C134" s="58">
        <f>PRRAS!D144</f>
        <v>52090</v>
      </c>
      <c r="D134" s="58">
        <f>PRRAS!E144</f>
        <v>146765</v>
      </c>
      <c r="E134" s="58">
        <v>0</v>
      </c>
      <c r="F134" s="58">
        <v>0</v>
      </c>
      <c r="G134" s="59">
        <f t="shared" si="4"/>
        <v>45967.46</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11200861</v>
      </c>
      <c r="D149" s="58">
        <f>PRRAS!E159</f>
        <v>11919755</v>
      </c>
      <c r="E149" s="58">
        <v>0</v>
      </c>
      <c r="F149" s="58">
        <v>0</v>
      </c>
      <c r="G149" s="59">
        <f t="shared" si="4"/>
        <v>5185974.9079999998</v>
      </c>
      <c r="H149" s="59">
        <f t="shared" si="5"/>
        <v>0</v>
      </c>
      <c r="I149" s="60">
        <v>0</v>
      </c>
    </row>
    <row r="150" spans="1:9" x14ac:dyDescent="0.25">
      <c r="A150" s="57">
        <v>151</v>
      </c>
      <c r="B150" s="58">
        <f>PRRAS!C160</f>
        <v>149</v>
      </c>
      <c r="C150" s="58">
        <f>PRRAS!D160</f>
        <v>9344957</v>
      </c>
      <c r="D150" s="58">
        <f>PRRAS!E160</f>
        <v>9755568</v>
      </c>
      <c r="E150" s="58">
        <v>0</v>
      </c>
      <c r="F150" s="58">
        <v>0</v>
      </c>
      <c r="G150" s="59">
        <f t="shared" si="4"/>
        <v>4299557.8569999998</v>
      </c>
      <c r="H150" s="59">
        <f t="shared" si="5"/>
        <v>0</v>
      </c>
      <c r="I150" s="60">
        <v>0</v>
      </c>
    </row>
    <row r="151" spans="1:9" x14ac:dyDescent="0.25">
      <c r="A151" s="57">
        <v>151</v>
      </c>
      <c r="B151" s="58">
        <f>PRRAS!C161</f>
        <v>150</v>
      </c>
      <c r="C151" s="58">
        <f>PRRAS!D161</f>
        <v>7719411</v>
      </c>
      <c r="D151" s="58">
        <f>PRRAS!E161</f>
        <v>8029437</v>
      </c>
      <c r="E151" s="58">
        <v>0</v>
      </c>
      <c r="F151" s="58">
        <v>0</v>
      </c>
      <c r="G151" s="59">
        <f t="shared" si="4"/>
        <v>3566742.75</v>
      </c>
      <c r="H151" s="59">
        <f t="shared" si="5"/>
        <v>0</v>
      </c>
      <c r="I151" s="60">
        <v>0</v>
      </c>
    </row>
    <row r="152" spans="1:9" x14ac:dyDescent="0.25">
      <c r="A152" s="57">
        <v>151</v>
      </c>
      <c r="B152" s="58">
        <f>PRRAS!C162</f>
        <v>151</v>
      </c>
      <c r="C152" s="58">
        <f>PRRAS!D162</f>
        <v>7719411</v>
      </c>
      <c r="D152" s="58">
        <f>PRRAS!E162</f>
        <v>8029437</v>
      </c>
      <c r="E152" s="58">
        <v>0</v>
      </c>
      <c r="F152" s="58">
        <v>0</v>
      </c>
      <c r="G152" s="59">
        <f t="shared" si="4"/>
        <v>3590521.0349999997</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297807</v>
      </c>
      <c r="D156" s="58">
        <f>PRRAS!E166</f>
        <v>344145</v>
      </c>
      <c r="E156" s="58">
        <v>0</v>
      </c>
      <c r="F156" s="58">
        <v>0</v>
      </c>
      <c r="G156" s="59">
        <f t="shared" si="4"/>
        <v>152845.035</v>
      </c>
      <c r="H156" s="59">
        <f t="shared" si="5"/>
        <v>0</v>
      </c>
      <c r="I156" s="60">
        <v>0</v>
      </c>
    </row>
    <row r="157" spans="1:9" x14ac:dyDescent="0.25">
      <c r="A157" s="57">
        <v>151</v>
      </c>
      <c r="B157" s="58">
        <f>PRRAS!C167</f>
        <v>156</v>
      </c>
      <c r="C157" s="58">
        <f>PRRAS!D167</f>
        <v>1327739</v>
      </c>
      <c r="D157" s="58">
        <f>PRRAS!E167</f>
        <v>1381986</v>
      </c>
      <c r="E157" s="58">
        <v>0</v>
      </c>
      <c r="F157" s="58">
        <v>0</v>
      </c>
      <c r="G157" s="59">
        <f t="shared" si="4"/>
        <v>638306.91599999997</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1196509</v>
      </c>
      <c r="D159" s="58">
        <f>PRRAS!E169</f>
        <v>1244685</v>
      </c>
      <c r="E159" s="58">
        <v>0</v>
      </c>
      <c r="F159" s="58">
        <v>0</v>
      </c>
      <c r="G159" s="59">
        <f t="shared" si="4"/>
        <v>582368.88199999998</v>
      </c>
      <c r="H159" s="59">
        <f t="shared" si="5"/>
        <v>0</v>
      </c>
      <c r="I159" s="60">
        <v>0</v>
      </c>
    </row>
    <row r="160" spans="1:9" x14ac:dyDescent="0.25">
      <c r="A160" s="57">
        <v>151</v>
      </c>
      <c r="B160" s="58">
        <f>PRRAS!C170</f>
        <v>159</v>
      </c>
      <c r="C160" s="58">
        <f>PRRAS!D170</f>
        <v>131230</v>
      </c>
      <c r="D160" s="58">
        <f>PRRAS!E170</f>
        <v>137301</v>
      </c>
      <c r="E160" s="58">
        <v>0</v>
      </c>
      <c r="F160" s="58">
        <v>0</v>
      </c>
      <c r="G160" s="59">
        <f t="shared" si="4"/>
        <v>64527.288</v>
      </c>
      <c r="H160" s="59">
        <f t="shared" si="5"/>
        <v>0</v>
      </c>
      <c r="I160" s="60">
        <v>0</v>
      </c>
    </row>
    <row r="161" spans="1:9" x14ac:dyDescent="0.25">
      <c r="A161" s="57">
        <v>151</v>
      </c>
      <c r="B161" s="58">
        <f>PRRAS!C171</f>
        <v>160</v>
      </c>
      <c r="C161" s="58">
        <f>PRRAS!D171</f>
        <v>1850003</v>
      </c>
      <c r="D161" s="58">
        <f>PRRAS!E171</f>
        <v>2158371</v>
      </c>
      <c r="E161" s="58">
        <v>0</v>
      </c>
      <c r="F161" s="58">
        <v>0</v>
      </c>
      <c r="G161" s="59">
        <f t="shared" si="4"/>
        <v>986679.20000000007</v>
      </c>
      <c r="H161" s="59">
        <f t="shared" si="5"/>
        <v>0</v>
      </c>
      <c r="I161" s="60">
        <v>0</v>
      </c>
    </row>
    <row r="162" spans="1:9" x14ac:dyDescent="0.25">
      <c r="A162" s="57">
        <v>151</v>
      </c>
      <c r="B162" s="58">
        <f>PRRAS!C172</f>
        <v>161</v>
      </c>
      <c r="C162" s="58">
        <f>PRRAS!D172</f>
        <v>288364</v>
      </c>
      <c r="D162" s="58">
        <f>PRRAS!E172</f>
        <v>329588</v>
      </c>
      <c r="E162" s="58">
        <v>0</v>
      </c>
      <c r="F162" s="58">
        <v>0</v>
      </c>
      <c r="G162" s="59">
        <f t="shared" si="4"/>
        <v>152553.94</v>
      </c>
      <c r="H162" s="59">
        <f t="shared" si="5"/>
        <v>0</v>
      </c>
      <c r="I162" s="60">
        <v>0</v>
      </c>
    </row>
    <row r="163" spans="1:9" x14ac:dyDescent="0.25">
      <c r="A163" s="57">
        <v>151</v>
      </c>
      <c r="B163" s="58">
        <f>PRRAS!C173</f>
        <v>162</v>
      </c>
      <c r="C163" s="58">
        <f>PRRAS!D173</f>
        <v>40383</v>
      </c>
      <c r="D163" s="58">
        <f>PRRAS!E173</f>
        <v>47298</v>
      </c>
      <c r="E163" s="58">
        <v>0</v>
      </c>
      <c r="F163" s="58">
        <v>0</v>
      </c>
      <c r="G163" s="59">
        <f t="shared" si="4"/>
        <v>21866.598000000002</v>
      </c>
      <c r="H163" s="59">
        <f t="shared" si="5"/>
        <v>0</v>
      </c>
      <c r="I163" s="60">
        <v>0</v>
      </c>
    </row>
    <row r="164" spans="1:9" x14ac:dyDescent="0.25">
      <c r="A164" s="57">
        <v>151</v>
      </c>
      <c r="B164" s="58">
        <f>PRRAS!C174</f>
        <v>163</v>
      </c>
      <c r="C164" s="58">
        <f>PRRAS!D174</f>
        <v>233199</v>
      </c>
      <c r="D164" s="58">
        <f>PRRAS!E174</f>
        <v>267609</v>
      </c>
      <c r="E164" s="58">
        <v>0</v>
      </c>
      <c r="F164" s="58">
        <v>0</v>
      </c>
      <c r="G164" s="59">
        <f t="shared" si="4"/>
        <v>125251.97100000001</v>
      </c>
      <c r="H164" s="59">
        <f t="shared" si="5"/>
        <v>0</v>
      </c>
      <c r="I164" s="60">
        <v>0</v>
      </c>
    </row>
    <row r="165" spans="1:9" x14ac:dyDescent="0.25">
      <c r="A165" s="57">
        <v>151</v>
      </c>
      <c r="B165" s="58">
        <f>PRRAS!C175</f>
        <v>164</v>
      </c>
      <c r="C165" s="58">
        <f>PRRAS!D175</f>
        <v>6723</v>
      </c>
      <c r="D165" s="58">
        <f>PRRAS!E175</f>
        <v>4671</v>
      </c>
      <c r="E165" s="58">
        <v>0</v>
      </c>
      <c r="F165" s="58">
        <v>0</v>
      </c>
      <c r="G165" s="59">
        <f t="shared" si="4"/>
        <v>2634.6600000000003</v>
      </c>
      <c r="H165" s="59">
        <f t="shared" si="5"/>
        <v>0</v>
      </c>
      <c r="I165" s="60">
        <v>0</v>
      </c>
    </row>
    <row r="166" spans="1:9" x14ac:dyDescent="0.25">
      <c r="A166" s="57">
        <v>151</v>
      </c>
      <c r="B166" s="58">
        <f>PRRAS!C176</f>
        <v>165</v>
      </c>
      <c r="C166" s="58">
        <f>PRRAS!D176</f>
        <v>8059</v>
      </c>
      <c r="D166" s="58">
        <f>PRRAS!E176</f>
        <v>10010</v>
      </c>
      <c r="E166" s="58">
        <v>0</v>
      </c>
      <c r="F166" s="58">
        <v>0</v>
      </c>
      <c r="G166" s="59">
        <f t="shared" si="4"/>
        <v>4633.0349999999999</v>
      </c>
      <c r="H166" s="59">
        <f t="shared" si="5"/>
        <v>0</v>
      </c>
      <c r="I166" s="60">
        <v>0</v>
      </c>
    </row>
    <row r="167" spans="1:9" x14ac:dyDescent="0.25">
      <c r="A167" s="57">
        <v>151</v>
      </c>
      <c r="B167" s="58">
        <f>PRRAS!C177</f>
        <v>166</v>
      </c>
      <c r="C167" s="58">
        <f>PRRAS!D177</f>
        <v>673933</v>
      </c>
      <c r="D167" s="58">
        <f>PRRAS!E177</f>
        <v>771253</v>
      </c>
      <c r="E167" s="58">
        <v>0</v>
      </c>
      <c r="F167" s="58">
        <v>0</v>
      </c>
      <c r="G167" s="59">
        <f t="shared" si="4"/>
        <v>367928.87400000001</v>
      </c>
      <c r="H167" s="59">
        <f t="shared" si="5"/>
        <v>0</v>
      </c>
      <c r="I167" s="60">
        <v>0</v>
      </c>
    </row>
    <row r="168" spans="1:9" x14ac:dyDescent="0.25">
      <c r="A168" s="57">
        <v>151</v>
      </c>
      <c r="B168" s="58">
        <f>PRRAS!C178</f>
        <v>167</v>
      </c>
      <c r="C168" s="58">
        <f>PRRAS!D178</f>
        <v>150846</v>
      </c>
      <c r="D168" s="58">
        <f>PRRAS!E178</f>
        <v>117464</v>
      </c>
      <c r="E168" s="58">
        <v>0</v>
      </c>
      <c r="F168" s="58">
        <v>0</v>
      </c>
      <c r="G168" s="59">
        <f t="shared" si="4"/>
        <v>64424.258000000002</v>
      </c>
      <c r="H168" s="59">
        <f t="shared" si="5"/>
        <v>0</v>
      </c>
      <c r="I168" s="60">
        <v>0</v>
      </c>
    </row>
    <row r="169" spans="1:9" x14ac:dyDescent="0.25">
      <c r="A169" s="57">
        <v>151</v>
      </c>
      <c r="B169" s="58">
        <f>PRRAS!C179</f>
        <v>168</v>
      </c>
      <c r="C169" s="58">
        <f>PRRAS!D179</f>
        <v>204815</v>
      </c>
      <c r="D169" s="58">
        <f>PRRAS!E179</f>
        <v>391882</v>
      </c>
      <c r="E169" s="58">
        <v>0</v>
      </c>
      <c r="F169" s="58">
        <v>0</v>
      </c>
      <c r="G169" s="59">
        <f t="shared" si="4"/>
        <v>166081.272</v>
      </c>
      <c r="H169" s="59">
        <f t="shared" si="5"/>
        <v>0</v>
      </c>
      <c r="I169" s="60">
        <v>0</v>
      </c>
    </row>
    <row r="170" spans="1:9" x14ac:dyDescent="0.25">
      <c r="A170" s="57">
        <v>151</v>
      </c>
      <c r="B170" s="58">
        <f>PRRAS!C180</f>
        <v>169</v>
      </c>
      <c r="C170" s="58">
        <f>PRRAS!D180</f>
        <v>278830</v>
      </c>
      <c r="D170" s="58">
        <f>PRRAS!E180</f>
        <v>223590</v>
      </c>
      <c r="E170" s="58">
        <v>0</v>
      </c>
      <c r="F170" s="58">
        <v>0</v>
      </c>
      <c r="G170" s="59">
        <f t="shared" si="4"/>
        <v>122695.69</v>
      </c>
      <c r="H170" s="59">
        <f t="shared" si="5"/>
        <v>0</v>
      </c>
      <c r="I170" s="60">
        <v>0</v>
      </c>
    </row>
    <row r="171" spans="1:9" x14ac:dyDescent="0.25">
      <c r="A171" s="57">
        <v>151</v>
      </c>
      <c r="B171" s="58">
        <f>PRRAS!C181</f>
        <v>170</v>
      </c>
      <c r="C171" s="58">
        <f>PRRAS!D181</f>
        <v>18663</v>
      </c>
      <c r="D171" s="58">
        <f>PRRAS!E181</f>
        <v>14334</v>
      </c>
      <c r="E171" s="58">
        <v>0</v>
      </c>
      <c r="F171" s="58">
        <v>0</v>
      </c>
      <c r="G171" s="59">
        <f t="shared" si="4"/>
        <v>8046.27</v>
      </c>
      <c r="H171" s="59">
        <f t="shared" si="5"/>
        <v>0</v>
      </c>
      <c r="I171" s="60">
        <v>0</v>
      </c>
    </row>
    <row r="172" spans="1:9" x14ac:dyDescent="0.25">
      <c r="A172" s="57">
        <v>151</v>
      </c>
      <c r="B172" s="58">
        <f>PRRAS!C182</f>
        <v>171</v>
      </c>
      <c r="C172" s="58">
        <f>PRRAS!D182</f>
        <v>16688</v>
      </c>
      <c r="D172" s="58">
        <f>PRRAS!E182</f>
        <v>21687</v>
      </c>
      <c r="E172" s="58">
        <v>0</v>
      </c>
      <c r="F172" s="58">
        <v>0</v>
      </c>
      <c r="G172" s="59">
        <f t="shared" si="4"/>
        <v>10270.602000000001</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4091</v>
      </c>
      <c r="D174" s="58">
        <f>PRRAS!E184</f>
        <v>2296</v>
      </c>
      <c r="E174" s="58">
        <v>0</v>
      </c>
      <c r="F174" s="58">
        <v>0</v>
      </c>
      <c r="G174" s="59">
        <f t="shared" si="4"/>
        <v>1502.1589999999999</v>
      </c>
      <c r="H174" s="59">
        <f t="shared" si="5"/>
        <v>0</v>
      </c>
      <c r="I174" s="60">
        <v>0</v>
      </c>
    </row>
    <row r="175" spans="1:9" x14ac:dyDescent="0.25">
      <c r="A175" s="57">
        <v>151</v>
      </c>
      <c r="B175" s="58">
        <f>PRRAS!C185</f>
        <v>174</v>
      </c>
      <c r="C175" s="58">
        <f>PRRAS!D185</f>
        <v>746836</v>
      </c>
      <c r="D175" s="58">
        <f>PRRAS!E185</f>
        <v>928088</v>
      </c>
      <c r="E175" s="58">
        <v>0</v>
      </c>
      <c r="F175" s="58">
        <v>0</v>
      </c>
      <c r="G175" s="59">
        <f t="shared" si="4"/>
        <v>452924.08799999999</v>
      </c>
      <c r="H175" s="59">
        <f t="shared" si="5"/>
        <v>0</v>
      </c>
      <c r="I175" s="60">
        <v>0</v>
      </c>
    </row>
    <row r="176" spans="1:9" x14ac:dyDescent="0.25">
      <c r="A176" s="57">
        <v>151</v>
      </c>
      <c r="B176" s="58">
        <f>PRRAS!C186</f>
        <v>175</v>
      </c>
      <c r="C176" s="58">
        <f>PRRAS!D186</f>
        <v>224862</v>
      </c>
      <c r="D176" s="58">
        <f>PRRAS!E186</f>
        <v>203759</v>
      </c>
      <c r="E176" s="58">
        <v>0</v>
      </c>
      <c r="F176" s="58">
        <v>0</v>
      </c>
      <c r="G176" s="59">
        <f t="shared" si="4"/>
        <v>110666.5</v>
      </c>
      <c r="H176" s="59">
        <f t="shared" si="5"/>
        <v>0</v>
      </c>
      <c r="I176" s="60">
        <v>0</v>
      </c>
    </row>
    <row r="177" spans="1:9" x14ac:dyDescent="0.25">
      <c r="A177" s="57">
        <v>151</v>
      </c>
      <c r="B177" s="58">
        <f>PRRAS!C187</f>
        <v>176</v>
      </c>
      <c r="C177" s="58">
        <f>PRRAS!D187</f>
        <v>98963</v>
      </c>
      <c r="D177" s="58">
        <f>PRRAS!E187</f>
        <v>296532</v>
      </c>
      <c r="E177" s="58">
        <v>0</v>
      </c>
      <c r="F177" s="58">
        <v>0</v>
      </c>
      <c r="G177" s="59">
        <f t="shared" si="4"/>
        <v>121796.75199999999</v>
      </c>
      <c r="H177" s="59">
        <f t="shared" si="5"/>
        <v>0</v>
      </c>
      <c r="I177" s="60">
        <v>0</v>
      </c>
    </row>
    <row r="178" spans="1:9" x14ac:dyDescent="0.25">
      <c r="A178" s="57">
        <v>151</v>
      </c>
      <c r="B178" s="58">
        <f>PRRAS!C188</f>
        <v>177</v>
      </c>
      <c r="C178" s="58">
        <f>PRRAS!D188</f>
        <v>4309</v>
      </c>
      <c r="D178" s="58">
        <f>PRRAS!E188</f>
        <v>4647</v>
      </c>
      <c r="E178" s="58">
        <v>0</v>
      </c>
      <c r="F178" s="58">
        <v>0</v>
      </c>
      <c r="G178" s="59">
        <f t="shared" si="4"/>
        <v>2407.7309999999998</v>
      </c>
      <c r="H178" s="59">
        <f t="shared" si="5"/>
        <v>0</v>
      </c>
      <c r="I178" s="60">
        <v>0</v>
      </c>
    </row>
    <row r="179" spans="1:9" x14ac:dyDescent="0.25">
      <c r="A179" s="57">
        <v>151</v>
      </c>
      <c r="B179" s="58">
        <f>PRRAS!C189</f>
        <v>178</v>
      </c>
      <c r="C179" s="58">
        <f>PRRAS!D189</f>
        <v>81356</v>
      </c>
      <c r="D179" s="58">
        <f>PRRAS!E189</f>
        <v>82659</v>
      </c>
      <c r="E179" s="58">
        <v>0</v>
      </c>
      <c r="F179" s="58">
        <v>0</v>
      </c>
      <c r="G179" s="59">
        <f t="shared" si="4"/>
        <v>43907.971999999994</v>
      </c>
      <c r="H179" s="59">
        <f t="shared" si="5"/>
        <v>0</v>
      </c>
      <c r="I179" s="60">
        <v>0</v>
      </c>
    </row>
    <row r="180" spans="1:9" x14ac:dyDescent="0.25">
      <c r="A180" s="57">
        <v>151</v>
      </c>
      <c r="B180" s="58">
        <f>PRRAS!C190</f>
        <v>179</v>
      </c>
      <c r="C180" s="58">
        <f>PRRAS!D190</f>
        <v>255930</v>
      </c>
      <c r="D180" s="58">
        <f>PRRAS!E190</f>
        <v>276450</v>
      </c>
      <c r="E180" s="58">
        <v>0</v>
      </c>
      <c r="F180" s="58">
        <v>0</v>
      </c>
      <c r="G180" s="59">
        <f t="shared" si="4"/>
        <v>144780.57</v>
      </c>
      <c r="H180" s="59">
        <f t="shared" si="5"/>
        <v>0</v>
      </c>
      <c r="I180" s="60">
        <v>0</v>
      </c>
    </row>
    <row r="181" spans="1:9" x14ac:dyDescent="0.25">
      <c r="A181" s="57">
        <v>151</v>
      </c>
      <c r="B181" s="58">
        <f>PRRAS!C191</f>
        <v>180</v>
      </c>
      <c r="C181" s="58">
        <f>PRRAS!D191</f>
        <v>25299</v>
      </c>
      <c r="D181" s="58">
        <f>PRRAS!E191</f>
        <v>19681</v>
      </c>
      <c r="E181" s="58">
        <v>0</v>
      </c>
      <c r="F181" s="58">
        <v>0</v>
      </c>
      <c r="G181" s="59">
        <f t="shared" si="4"/>
        <v>11638.98</v>
      </c>
      <c r="H181" s="59">
        <f t="shared" si="5"/>
        <v>0</v>
      </c>
      <c r="I181" s="60">
        <v>0</v>
      </c>
    </row>
    <row r="182" spans="1:9" x14ac:dyDescent="0.25">
      <c r="A182" s="57">
        <v>151</v>
      </c>
      <c r="B182" s="58">
        <f>PRRAS!C192</f>
        <v>181</v>
      </c>
      <c r="C182" s="58">
        <f>PRRAS!D192</f>
        <v>500</v>
      </c>
      <c r="D182" s="58">
        <f>PRRAS!E192</f>
        <v>0</v>
      </c>
      <c r="E182" s="58">
        <v>0</v>
      </c>
      <c r="F182" s="58">
        <v>0</v>
      </c>
      <c r="G182" s="59">
        <f t="shared" si="4"/>
        <v>90.5</v>
      </c>
      <c r="H182" s="59">
        <f t="shared" si="5"/>
        <v>0</v>
      </c>
      <c r="I182" s="60">
        <v>0</v>
      </c>
    </row>
    <row r="183" spans="1:9" x14ac:dyDescent="0.25">
      <c r="A183" s="57">
        <v>151</v>
      </c>
      <c r="B183" s="58">
        <f>PRRAS!C193</f>
        <v>182</v>
      </c>
      <c r="C183" s="58">
        <f>PRRAS!D193</f>
        <v>8950</v>
      </c>
      <c r="D183" s="58">
        <f>PRRAS!E193</f>
        <v>9590</v>
      </c>
      <c r="E183" s="58">
        <v>0</v>
      </c>
      <c r="F183" s="58">
        <v>0</v>
      </c>
      <c r="G183" s="59">
        <f t="shared" si="4"/>
        <v>5119.66</v>
      </c>
      <c r="H183" s="59">
        <f t="shared" si="5"/>
        <v>0</v>
      </c>
      <c r="I183" s="60">
        <v>0</v>
      </c>
    </row>
    <row r="184" spans="1:9" x14ac:dyDescent="0.25">
      <c r="A184" s="57">
        <v>151</v>
      </c>
      <c r="B184" s="58">
        <f>PRRAS!C194</f>
        <v>183</v>
      </c>
      <c r="C184" s="58">
        <f>PRRAS!D194</f>
        <v>46667</v>
      </c>
      <c r="D184" s="58">
        <f>PRRAS!E194</f>
        <v>34770</v>
      </c>
      <c r="E184" s="58">
        <v>0</v>
      </c>
      <c r="F184" s="58">
        <v>0</v>
      </c>
      <c r="G184" s="59">
        <f t="shared" si="4"/>
        <v>21265.881000000001</v>
      </c>
      <c r="H184" s="59">
        <f t="shared" si="5"/>
        <v>0</v>
      </c>
      <c r="I184" s="60">
        <v>0</v>
      </c>
    </row>
    <row r="185" spans="1:9" x14ac:dyDescent="0.25">
      <c r="A185" s="57">
        <v>151</v>
      </c>
      <c r="B185" s="58">
        <f>PRRAS!C195</f>
        <v>184</v>
      </c>
      <c r="C185" s="58">
        <f>PRRAS!D195</f>
        <v>67173</v>
      </c>
      <c r="D185" s="58">
        <f>PRRAS!E195</f>
        <v>63664</v>
      </c>
      <c r="E185" s="58">
        <v>0</v>
      </c>
      <c r="F185" s="58">
        <v>0</v>
      </c>
      <c r="G185" s="59">
        <f t="shared" si="4"/>
        <v>35788.184000000001</v>
      </c>
      <c r="H185" s="59">
        <f t="shared" si="5"/>
        <v>0</v>
      </c>
      <c r="I185" s="60">
        <v>0</v>
      </c>
    </row>
    <row r="186" spans="1:9" x14ac:dyDescent="0.25">
      <c r="A186" s="57">
        <v>151</v>
      </c>
      <c r="B186" s="58">
        <f>PRRAS!C196</f>
        <v>185</v>
      </c>
      <c r="C186" s="58">
        <f>PRRAS!D196</f>
        <v>73697</v>
      </c>
      <c r="D186" s="58">
        <f>PRRAS!E196</f>
        <v>65778</v>
      </c>
      <c r="E186" s="58">
        <v>0</v>
      </c>
      <c r="F186" s="58">
        <v>0</v>
      </c>
      <c r="G186" s="59">
        <f t="shared" si="4"/>
        <v>37971.805</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0</v>
      </c>
      <c r="D188" s="58">
        <f>PRRAS!E198</f>
        <v>0</v>
      </c>
      <c r="E188" s="58">
        <v>0</v>
      </c>
      <c r="F188" s="58">
        <v>0</v>
      </c>
      <c r="G188" s="59">
        <f t="shared" si="4"/>
        <v>0</v>
      </c>
      <c r="H188" s="59">
        <f t="shared" si="5"/>
        <v>0</v>
      </c>
      <c r="I188" s="60">
        <v>0</v>
      </c>
    </row>
    <row r="189" spans="1:9" x14ac:dyDescent="0.25">
      <c r="A189" s="57">
        <v>151</v>
      </c>
      <c r="B189" s="58">
        <f>PRRAS!C199</f>
        <v>188</v>
      </c>
      <c r="C189" s="58">
        <f>PRRAS!D199</f>
        <v>13613</v>
      </c>
      <c r="D189" s="58">
        <f>PRRAS!E199</f>
        <v>1441</v>
      </c>
      <c r="E189" s="58">
        <v>0</v>
      </c>
      <c r="F189" s="58">
        <v>0</v>
      </c>
      <c r="G189" s="59">
        <f t="shared" si="4"/>
        <v>3101.06</v>
      </c>
      <c r="H189" s="59">
        <f t="shared" si="5"/>
        <v>0</v>
      </c>
      <c r="I189" s="60">
        <v>0</v>
      </c>
    </row>
    <row r="190" spans="1:9" x14ac:dyDescent="0.25">
      <c r="A190" s="57">
        <v>151</v>
      </c>
      <c r="B190" s="58">
        <f>PRRAS!C200</f>
        <v>189</v>
      </c>
      <c r="C190" s="58">
        <f>PRRAS!D200</f>
        <v>1000</v>
      </c>
      <c r="D190" s="58">
        <f>PRRAS!E200</f>
        <v>1400</v>
      </c>
      <c r="E190" s="58">
        <v>0</v>
      </c>
      <c r="F190" s="58">
        <v>0</v>
      </c>
      <c r="G190" s="59">
        <f t="shared" si="4"/>
        <v>718.2</v>
      </c>
      <c r="H190" s="59">
        <f t="shared" si="5"/>
        <v>0</v>
      </c>
      <c r="I190" s="60">
        <v>0</v>
      </c>
    </row>
    <row r="191" spans="1:9" x14ac:dyDescent="0.25">
      <c r="A191" s="57">
        <v>151</v>
      </c>
      <c r="B191" s="58">
        <f>PRRAS!C201</f>
        <v>190</v>
      </c>
      <c r="C191" s="58">
        <f>PRRAS!D201</f>
        <v>25576</v>
      </c>
      <c r="D191" s="58">
        <f>PRRAS!E201</f>
        <v>24668</v>
      </c>
      <c r="E191" s="58">
        <v>0</v>
      </c>
      <c r="F191" s="58">
        <v>0</v>
      </c>
      <c r="G191" s="59">
        <f t="shared" si="4"/>
        <v>14233.28</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33508</v>
      </c>
      <c r="D193" s="58">
        <f>PRRAS!E203</f>
        <v>38269</v>
      </c>
      <c r="E193" s="58">
        <v>0</v>
      </c>
      <c r="F193" s="58">
        <v>0</v>
      </c>
      <c r="G193" s="59">
        <f t="shared" si="4"/>
        <v>21128.832000000002</v>
      </c>
      <c r="H193" s="59">
        <f t="shared" si="5"/>
        <v>0</v>
      </c>
      <c r="I193" s="60">
        <v>0</v>
      </c>
    </row>
    <row r="194" spans="1:9" x14ac:dyDescent="0.25">
      <c r="A194" s="57">
        <v>151</v>
      </c>
      <c r="B194" s="58">
        <f>PRRAS!C204</f>
        <v>193</v>
      </c>
      <c r="C194" s="58">
        <f>PRRAS!D204</f>
        <v>5901</v>
      </c>
      <c r="D194" s="58">
        <f>PRRAS!E204</f>
        <v>5816</v>
      </c>
      <c r="E194" s="58">
        <v>0</v>
      </c>
      <c r="F194" s="58">
        <v>0</v>
      </c>
      <c r="G194" s="59">
        <f t="shared" ref="G194:G257" si="6">(B194/1000)*(C194*1+D194*2)</f>
        <v>3383.8690000000001</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5901</v>
      </c>
      <c r="D208" s="58">
        <f>PRRAS!E218</f>
        <v>5816</v>
      </c>
      <c r="E208" s="58">
        <v>0</v>
      </c>
      <c r="F208" s="58">
        <v>0</v>
      </c>
      <c r="G208" s="59">
        <f t="shared" si="6"/>
        <v>3629.3309999999997</v>
      </c>
      <c r="H208" s="59">
        <f t="shared" si="7"/>
        <v>0</v>
      </c>
      <c r="I208" s="60">
        <v>0</v>
      </c>
    </row>
    <row r="209" spans="1:9" x14ac:dyDescent="0.25">
      <c r="A209" s="57">
        <v>151</v>
      </c>
      <c r="B209" s="58">
        <f>PRRAS!C219</f>
        <v>208</v>
      </c>
      <c r="C209" s="58">
        <f>PRRAS!D219</f>
        <v>5901</v>
      </c>
      <c r="D209" s="58">
        <f>PRRAS!E219</f>
        <v>5816</v>
      </c>
      <c r="E209" s="58">
        <v>0</v>
      </c>
      <c r="F209" s="58">
        <v>0</v>
      </c>
      <c r="G209" s="59">
        <f t="shared" si="6"/>
        <v>3646.864</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11200861</v>
      </c>
      <c r="D282" s="58">
        <f>PRRAS!E292</f>
        <v>11919755</v>
      </c>
      <c r="E282" s="58">
        <v>0</v>
      </c>
      <c r="F282" s="58">
        <v>0</v>
      </c>
      <c r="G282" s="59">
        <f t="shared" si="8"/>
        <v>9846344.2510000002</v>
      </c>
      <c r="H282" s="59">
        <f t="shared" si="9"/>
        <v>0</v>
      </c>
      <c r="I282" s="60">
        <v>0</v>
      </c>
    </row>
    <row r="283" spans="1:9" x14ac:dyDescent="0.25">
      <c r="A283" s="57">
        <v>151</v>
      </c>
      <c r="B283" s="58">
        <f>PRRAS!C293</f>
        <v>282</v>
      </c>
      <c r="C283" s="58">
        <f>PRRAS!D293</f>
        <v>1679767</v>
      </c>
      <c r="D283" s="58">
        <f>PRRAS!E293</f>
        <v>308140</v>
      </c>
      <c r="E283" s="58">
        <v>0</v>
      </c>
      <c r="F283" s="58">
        <v>0</v>
      </c>
      <c r="G283" s="59">
        <f t="shared" si="8"/>
        <v>647485.25399999996</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38674</v>
      </c>
      <c r="D285" s="58">
        <f>PRRAS!E295</f>
        <v>0</v>
      </c>
      <c r="E285" s="58">
        <v>0</v>
      </c>
      <c r="F285" s="58">
        <v>0</v>
      </c>
      <c r="G285" s="59">
        <f t="shared" si="8"/>
        <v>10983.415999999999</v>
      </c>
      <c r="H285" s="59">
        <f t="shared" si="9"/>
        <v>0</v>
      </c>
      <c r="I285" s="60">
        <v>0</v>
      </c>
    </row>
    <row r="286" spans="1:9" x14ac:dyDescent="0.25">
      <c r="A286" s="57">
        <v>151</v>
      </c>
      <c r="B286" s="58">
        <f>PRRAS!C296</f>
        <v>285</v>
      </c>
      <c r="C286" s="58">
        <f>PRRAS!D296</f>
        <v>0</v>
      </c>
      <c r="D286" s="58">
        <f>PRRAS!E296</f>
        <v>23308</v>
      </c>
      <c r="E286" s="58">
        <v>0</v>
      </c>
      <c r="F286" s="58">
        <v>0</v>
      </c>
      <c r="G286" s="59">
        <f t="shared" si="8"/>
        <v>13285.56</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3594</v>
      </c>
      <c r="D290" s="58">
        <f>PRRAS!E301</f>
        <v>3209</v>
      </c>
      <c r="E290" s="58">
        <v>0</v>
      </c>
      <c r="F290" s="58">
        <v>0</v>
      </c>
      <c r="G290" s="59">
        <f t="shared" si="8"/>
        <v>2893.4679999999998</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3594</v>
      </c>
      <c r="D303" s="58">
        <f>PRRAS!E314</f>
        <v>3209</v>
      </c>
      <c r="E303" s="58">
        <v>0</v>
      </c>
      <c r="F303" s="58">
        <v>0</v>
      </c>
      <c r="G303" s="59">
        <f t="shared" si="8"/>
        <v>3023.6239999999998</v>
      </c>
      <c r="H303" s="59">
        <f t="shared" si="9"/>
        <v>0</v>
      </c>
      <c r="I303" s="60">
        <v>0</v>
      </c>
    </row>
    <row r="304" spans="1:9" x14ac:dyDescent="0.25">
      <c r="A304" s="57">
        <v>151</v>
      </c>
      <c r="B304" s="58">
        <f>PRRAS!C315</f>
        <v>303</v>
      </c>
      <c r="C304" s="58">
        <f>PRRAS!D315</f>
        <v>3594</v>
      </c>
      <c r="D304" s="58">
        <f>PRRAS!E315</f>
        <v>3209</v>
      </c>
      <c r="E304" s="58">
        <v>0</v>
      </c>
      <c r="F304" s="58">
        <v>0</v>
      </c>
      <c r="G304" s="59">
        <f t="shared" si="8"/>
        <v>3033.636</v>
      </c>
      <c r="H304" s="59">
        <f t="shared" si="9"/>
        <v>0</v>
      </c>
      <c r="I304" s="60">
        <v>0</v>
      </c>
    </row>
    <row r="305" spans="1:9" x14ac:dyDescent="0.25">
      <c r="A305" s="57">
        <v>151</v>
      </c>
      <c r="B305" s="58">
        <f>PRRAS!C316</f>
        <v>304</v>
      </c>
      <c r="C305" s="58">
        <f>PRRAS!D316</f>
        <v>3594</v>
      </c>
      <c r="D305" s="58">
        <f>PRRAS!E316</f>
        <v>3209</v>
      </c>
      <c r="E305" s="58">
        <v>0</v>
      </c>
      <c r="F305" s="58">
        <v>0</v>
      </c>
      <c r="G305" s="59">
        <f t="shared" si="8"/>
        <v>3043.6480000000001</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1745340</v>
      </c>
      <c r="D342" s="58">
        <f>PRRAS!E353</f>
        <v>237466</v>
      </c>
      <c r="E342" s="58">
        <v>0</v>
      </c>
      <c r="F342" s="58">
        <v>0</v>
      </c>
      <c r="G342" s="59">
        <f t="shared" si="10"/>
        <v>757112.75200000009</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90709</v>
      </c>
      <c r="D355" s="58">
        <f>PRRAS!E366</f>
        <v>237466</v>
      </c>
      <c r="E355" s="58">
        <v>0</v>
      </c>
      <c r="F355" s="58">
        <v>0</v>
      </c>
      <c r="G355" s="59">
        <f t="shared" si="10"/>
        <v>200236.91399999999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87059</v>
      </c>
      <c r="D361" s="58">
        <f>PRRAS!E372</f>
        <v>231602</v>
      </c>
      <c r="E361" s="58">
        <v>0</v>
      </c>
      <c r="F361" s="58">
        <v>0</v>
      </c>
      <c r="G361" s="59">
        <f t="shared" si="10"/>
        <v>198094.68</v>
      </c>
      <c r="H361" s="59">
        <f t="shared" si="11"/>
        <v>0</v>
      </c>
      <c r="I361" s="60">
        <v>0</v>
      </c>
    </row>
    <row r="362" spans="1:9" x14ac:dyDescent="0.25">
      <c r="A362" s="57">
        <v>151</v>
      </c>
      <c r="B362" s="58">
        <f>PRRAS!C373</f>
        <v>361</v>
      </c>
      <c r="C362" s="58">
        <f>PRRAS!D373</f>
        <v>38735</v>
      </c>
      <c r="D362" s="58">
        <f>PRRAS!E373</f>
        <v>83431</v>
      </c>
      <c r="E362" s="58">
        <v>0</v>
      </c>
      <c r="F362" s="58">
        <v>0</v>
      </c>
      <c r="G362" s="59">
        <f t="shared" si="10"/>
        <v>74220.516999999993</v>
      </c>
      <c r="H362" s="59">
        <f t="shared" si="11"/>
        <v>0</v>
      </c>
      <c r="I362" s="60">
        <v>0</v>
      </c>
    </row>
    <row r="363" spans="1:9" x14ac:dyDescent="0.25">
      <c r="A363" s="57">
        <v>151</v>
      </c>
      <c r="B363" s="58">
        <f>PRRAS!C374</f>
        <v>362</v>
      </c>
      <c r="C363" s="58">
        <f>PRRAS!D374</f>
        <v>0</v>
      </c>
      <c r="D363" s="58">
        <f>PRRAS!E374</f>
        <v>3062</v>
      </c>
      <c r="E363" s="58">
        <v>0</v>
      </c>
      <c r="F363" s="58">
        <v>0</v>
      </c>
      <c r="G363" s="59">
        <f t="shared" si="10"/>
        <v>2216.8879999999999</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24903</v>
      </c>
      <c r="D365" s="58">
        <f>PRRAS!E376</f>
        <v>0</v>
      </c>
      <c r="E365" s="58">
        <v>0</v>
      </c>
      <c r="F365" s="58">
        <v>0</v>
      </c>
      <c r="G365" s="59">
        <f t="shared" si="10"/>
        <v>9064.6919999999991</v>
      </c>
      <c r="H365" s="59">
        <f t="shared" si="11"/>
        <v>0</v>
      </c>
      <c r="I365" s="60">
        <v>0</v>
      </c>
    </row>
    <row r="366" spans="1:9" x14ac:dyDescent="0.25">
      <c r="A366" s="57">
        <v>151</v>
      </c>
      <c r="B366" s="58">
        <f>PRRAS!C377</f>
        <v>365</v>
      </c>
      <c r="C366" s="58">
        <f>PRRAS!D377</f>
        <v>5796</v>
      </c>
      <c r="D366" s="58">
        <f>PRRAS!E377</f>
        <v>0</v>
      </c>
      <c r="E366" s="58">
        <v>0</v>
      </c>
      <c r="F366" s="58">
        <v>0</v>
      </c>
      <c r="G366" s="59">
        <f t="shared" si="10"/>
        <v>2115.54</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17625</v>
      </c>
      <c r="D368" s="58">
        <f>PRRAS!E379</f>
        <v>145109</v>
      </c>
      <c r="E368" s="58">
        <v>0</v>
      </c>
      <c r="F368" s="58">
        <v>0</v>
      </c>
      <c r="G368" s="59">
        <f t="shared" si="10"/>
        <v>112978.38099999999</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3650</v>
      </c>
      <c r="D375" s="58">
        <f>PRRAS!E386</f>
        <v>5864</v>
      </c>
      <c r="E375" s="58">
        <v>0</v>
      </c>
      <c r="F375" s="58">
        <v>0</v>
      </c>
      <c r="G375" s="59">
        <f t="shared" si="10"/>
        <v>5751.3720000000003</v>
      </c>
      <c r="H375" s="59">
        <f t="shared" si="11"/>
        <v>0</v>
      </c>
      <c r="I375" s="60">
        <v>0</v>
      </c>
    </row>
    <row r="376" spans="1:9" x14ac:dyDescent="0.25">
      <c r="A376" s="57">
        <v>151</v>
      </c>
      <c r="B376" s="58">
        <f>PRRAS!C387</f>
        <v>375</v>
      </c>
      <c r="C376" s="58">
        <f>PRRAS!D387</f>
        <v>3650</v>
      </c>
      <c r="D376" s="58">
        <f>PRRAS!E387</f>
        <v>5864</v>
      </c>
      <c r="E376" s="58">
        <v>0</v>
      </c>
      <c r="F376" s="58">
        <v>0</v>
      </c>
      <c r="G376" s="59">
        <f t="shared" si="10"/>
        <v>5766.75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1654631</v>
      </c>
      <c r="D394" s="58">
        <f>PRRAS!E405</f>
        <v>0</v>
      </c>
      <c r="E394" s="58">
        <v>0</v>
      </c>
      <c r="F394" s="58">
        <v>0</v>
      </c>
      <c r="G394" s="59">
        <f t="shared" si="12"/>
        <v>650269.98300000001</v>
      </c>
      <c r="H394" s="59">
        <f t="shared" si="13"/>
        <v>0</v>
      </c>
      <c r="I394" s="60">
        <v>0</v>
      </c>
    </row>
    <row r="395" spans="1:9" x14ac:dyDescent="0.25">
      <c r="A395" s="57">
        <v>151</v>
      </c>
      <c r="B395" s="58">
        <f>PRRAS!C406</f>
        <v>394</v>
      </c>
      <c r="C395" s="58">
        <f>PRRAS!D406</f>
        <v>1654631</v>
      </c>
      <c r="D395" s="58">
        <f>PRRAS!E406</f>
        <v>0</v>
      </c>
      <c r="E395" s="58">
        <v>0</v>
      </c>
      <c r="F395" s="58">
        <v>0</v>
      </c>
      <c r="G395" s="59">
        <f t="shared" si="12"/>
        <v>651924.61400000006</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1741746</v>
      </c>
      <c r="D400" s="58">
        <f>PRRAS!E411</f>
        <v>234257</v>
      </c>
      <c r="E400" s="58">
        <v>0</v>
      </c>
      <c r="F400" s="58">
        <v>0</v>
      </c>
      <c r="G400" s="59">
        <f t="shared" si="12"/>
        <v>881893.74</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12884222</v>
      </c>
      <c r="D404" s="58">
        <f>PRRAS!E415</f>
        <v>12231104</v>
      </c>
      <c r="E404" s="58">
        <v>0</v>
      </c>
      <c r="F404" s="58">
        <v>0</v>
      </c>
      <c r="G404" s="59">
        <f t="shared" si="12"/>
        <v>15050611.290000001</v>
      </c>
      <c r="H404" s="59">
        <f t="shared" si="13"/>
        <v>0</v>
      </c>
      <c r="I404" s="60">
        <v>0</v>
      </c>
    </row>
    <row r="405" spans="1:9" x14ac:dyDescent="0.25">
      <c r="A405" s="57">
        <v>151</v>
      </c>
      <c r="B405" s="58">
        <f>PRRAS!C416</f>
        <v>404</v>
      </c>
      <c r="C405" s="58">
        <f>PRRAS!D416</f>
        <v>12946201</v>
      </c>
      <c r="D405" s="58">
        <f>PRRAS!E416</f>
        <v>12157221</v>
      </c>
      <c r="E405" s="58">
        <v>0</v>
      </c>
      <c r="F405" s="58">
        <v>0</v>
      </c>
      <c r="G405" s="59">
        <f t="shared" si="12"/>
        <v>15053299.772000002</v>
      </c>
      <c r="H405" s="59">
        <f t="shared" si="13"/>
        <v>0</v>
      </c>
      <c r="I405" s="60">
        <v>0</v>
      </c>
    </row>
    <row r="406" spans="1:9" x14ac:dyDescent="0.25">
      <c r="A406" s="57">
        <v>151</v>
      </c>
      <c r="B406" s="58">
        <f>PRRAS!C417</f>
        <v>405</v>
      </c>
      <c r="C406" s="58">
        <f>PRRAS!D417</f>
        <v>0</v>
      </c>
      <c r="D406" s="58">
        <f>PRRAS!E417</f>
        <v>73883</v>
      </c>
      <c r="E406" s="58">
        <v>0</v>
      </c>
      <c r="F406" s="58">
        <v>0</v>
      </c>
      <c r="G406" s="59">
        <f t="shared" si="12"/>
        <v>59845.23</v>
      </c>
      <c r="H406" s="59">
        <f t="shared" si="13"/>
        <v>0</v>
      </c>
      <c r="I406" s="60">
        <v>0</v>
      </c>
    </row>
    <row r="407" spans="1:9" x14ac:dyDescent="0.25">
      <c r="A407" s="57">
        <v>151</v>
      </c>
      <c r="B407" s="58">
        <f>PRRAS!C418</f>
        <v>406</v>
      </c>
      <c r="C407" s="58">
        <f>PRRAS!D418</f>
        <v>61979</v>
      </c>
      <c r="D407" s="58">
        <f>PRRAS!E418</f>
        <v>0</v>
      </c>
      <c r="E407" s="58">
        <v>0</v>
      </c>
      <c r="F407" s="58">
        <v>0</v>
      </c>
      <c r="G407" s="59">
        <f t="shared" si="12"/>
        <v>25163.474000000002</v>
      </c>
      <c r="H407" s="59">
        <f t="shared" si="13"/>
        <v>0</v>
      </c>
      <c r="I407" s="60">
        <v>0</v>
      </c>
    </row>
    <row r="408" spans="1:9" x14ac:dyDescent="0.25">
      <c r="A408" s="57">
        <v>151</v>
      </c>
      <c r="B408" s="58">
        <f>PRRAS!C419</f>
        <v>407</v>
      </c>
      <c r="C408" s="58">
        <f>PRRAS!D419</f>
        <v>38674</v>
      </c>
      <c r="D408" s="58">
        <f>PRRAS!E419</f>
        <v>0</v>
      </c>
      <c r="E408" s="58">
        <v>0</v>
      </c>
      <c r="F408" s="58">
        <v>0</v>
      </c>
      <c r="G408" s="59">
        <f t="shared" si="12"/>
        <v>15740.317999999999</v>
      </c>
      <c r="H408" s="59">
        <f t="shared" si="13"/>
        <v>0</v>
      </c>
      <c r="I408" s="60">
        <v>0</v>
      </c>
    </row>
    <row r="409" spans="1:9" x14ac:dyDescent="0.25">
      <c r="A409" s="57">
        <v>151</v>
      </c>
      <c r="B409" s="58">
        <f>PRRAS!C420</f>
        <v>408</v>
      </c>
      <c r="C409" s="58">
        <f>PRRAS!D420</f>
        <v>0</v>
      </c>
      <c r="D409" s="58">
        <f>PRRAS!E420</f>
        <v>23308</v>
      </c>
      <c r="E409" s="58">
        <v>0</v>
      </c>
      <c r="F409" s="58">
        <v>0</v>
      </c>
      <c r="G409" s="59">
        <f t="shared" si="12"/>
        <v>19019.327999999998</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12884222</v>
      </c>
      <c r="D630" s="58">
        <f>PRRAS!E642</f>
        <v>12231104</v>
      </c>
      <c r="E630" s="58">
        <v>0</v>
      </c>
      <c r="F630" s="58">
        <v>0</v>
      </c>
      <c r="G630" s="59">
        <f t="shared" si="18"/>
        <v>23490904.469999999</v>
      </c>
      <c r="H630" s="59">
        <f t="shared" si="19"/>
        <v>0</v>
      </c>
      <c r="I630" s="60">
        <v>0</v>
      </c>
    </row>
    <row r="631" spans="1:9" x14ac:dyDescent="0.25">
      <c r="A631" s="57">
        <v>151</v>
      </c>
      <c r="B631" s="58">
        <f>PRRAS!C643</f>
        <v>630</v>
      </c>
      <c r="C631" s="58">
        <f>PRRAS!D643</f>
        <v>12946201</v>
      </c>
      <c r="D631" s="58">
        <f>PRRAS!E643</f>
        <v>12157221</v>
      </c>
      <c r="E631" s="58">
        <v>0</v>
      </c>
      <c r="F631" s="58">
        <v>0</v>
      </c>
      <c r="G631" s="59">
        <f t="shared" si="18"/>
        <v>23474205.09</v>
      </c>
      <c r="H631" s="59">
        <f t="shared" si="19"/>
        <v>0</v>
      </c>
      <c r="I631" s="60">
        <v>0</v>
      </c>
    </row>
    <row r="632" spans="1:9" x14ac:dyDescent="0.25">
      <c r="A632" s="57">
        <v>151</v>
      </c>
      <c r="B632" s="58">
        <f>PRRAS!C644</f>
        <v>631</v>
      </c>
      <c r="C632" s="58">
        <f>PRRAS!D644</f>
        <v>0</v>
      </c>
      <c r="D632" s="58">
        <f>PRRAS!E644</f>
        <v>73883</v>
      </c>
      <c r="E632" s="58">
        <v>0</v>
      </c>
      <c r="F632" s="58">
        <v>0</v>
      </c>
      <c r="G632" s="59">
        <f t="shared" si="18"/>
        <v>93240.346000000005</v>
      </c>
      <c r="H632" s="59">
        <f t="shared" si="19"/>
        <v>0</v>
      </c>
      <c r="I632" s="60">
        <v>0</v>
      </c>
    </row>
    <row r="633" spans="1:9" x14ac:dyDescent="0.25">
      <c r="A633" s="57">
        <v>151</v>
      </c>
      <c r="B633" s="58">
        <f>PRRAS!C645</f>
        <v>632</v>
      </c>
      <c r="C633" s="58">
        <f>PRRAS!D645</f>
        <v>61979</v>
      </c>
      <c r="D633" s="58">
        <f>PRRAS!E645</f>
        <v>0</v>
      </c>
      <c r="E633" s="58">
        <v>0</v>
      </c>
      <c r="F633" s="58">
        <v>0</v>
      </c>
      <c r="G633" s="59">
        <f t="shared" si="18"/>
        <v>39170.728000000003</v>
      </c>
      <c r="H633" s="59">
        <f t="shared" si="19"/>
        <v>0</v>
      </c>
      <c r="I633" s="60">
        <v>0</v>
      </c>
    </row>
    <row r="634" spans="1:9" x14ac:dyDescent="0.25">
      <c r="A634" s="57">
        <v>151</v>
      </c>
      <c r="B634" s="58">
        <f>PRRAS!C646</f>
        <v>633</v>
      </c>
      <c r="C634" s="58">
        <f>PRRAS!D646</f>
        <v>38674</v>
      </c>
      <c r="D634" s="58">
        <f>PRRAS!E646</f>
        <v>0</v>
      </c>
      <c r="E634" s="58">
        <v>0</v>
      </c>
      <c r="F634" s="58">
        <v>0</v>
      </c>
      <c r="G634" s="59">
        <f t="shared" si="18"/>
        <v>24480.642</v>
      </c>
      <c r="H634" s="59">
        <f t="shared" si="19"/>
        <v>0</v>
      </c>
      <c r="I634" s="60">
        <v>0</v>
      </c>
    </row>
    <row r="635" spans="1:9" x14ac:dyDescent="0.25">
      <c r="A635" s="57">
        <v>151</v>
      </c>
      <c r="B635" s="58">
        <f>PRRAS!C647</f>
        <v>634</v>
      </c>
      <c r="C635" s="58">
        <f>PRRAS!D647</f>
        <v>0</v>
      </c>
      <c r="D635" s="58">
        <f>PRRAS!E647</f>
        <v>23308</v>
      </c>
      <c r="E635" s="58">
        <v>0</v>
      </c>
      <c r="F635" s="58">
        <v>0</v>
      </c>
      <c r="G635" s="59">
        <f t="shared" si="18"/>
        <v>29554.544000000002</v>
      </c>
      <c r="H635" s="59">
        <f t="shared" si="19"/>
        <v>0</v>
      </c>
      <c r="I635" s="60">
        <v>0</v>
      </c>
    </row>
    <row r="636" spans="1:9" x14ac:dyDescent="0.25">
      <c r="A636" s="57">
        <v>151</v>
      </c>
      <c r="B636" s="58">
        <f>PRRAS!C648</f>
        <v>635</v>
      </c>
      <c r="C636" s="58">
        <f>PRRAS!D648</f>
        <v>0</v>
      </c>
      <c r="D636" s="58">
        <f>PRRAS!E648</f>
        <v>50575</v>
      </c>
      <c r="E636" s="58">
        <v>0</v>
      </c>
      <c r="F636" s="58">
        <v>0</v>
      </c>
      <c r="G636" s="59">
        <f t="shared" si="18"/>
        <v>64230.25</v>
      </c>
      <c r="H636" s="59">
        <f t="shared" si="19"/>
        <v>0</v>
      </c>
      <c r="I636" s="60">
        <v>0</v>
      </c>
    </row>
    <row r="637" spans="1:9" x14ac:dyDescent="0.25">
      <c r="A637" s="57">
        <v>151</v>
      </c>
      <c r="B637" s="58">
        <f>PRRAS!C649</f>
        <v>636</v>
      </c>
      <c r="C637" s="58">
        <f>PRRAS!D649</f>
        <v>23305</v>
      </c>
      <c r="D637" s="58">
        <f>PRRAS!E649</f>
        <v>0</v>
      </c>
      <c r="E637" s="58">
        <v>0</v>
      </c>
      <c r="F637" s="58">
        <v>0</v>
      </c>
      <c r="G637" s="59">
        <f t="shared" si="18"/>
        <v>14821.98</v>
      </c>
      <c r="H637" s="59">
        <f t="shared" si="19"/>
        <v>0</v>
      </c>
      <c r="I637" s="60">
        <v>0</v>
      </c>
    </row>
    <row r="638" spans="1:9" x14ac:dyDescent="0.25">
      <c r="A638" s="57">
        <v>151</v>
      </c>
      <c r="B638" s="58">
        <f>PRRAS!C650</f>
        <v>637</v>
      </c>
      <c r="C638" s="58">
        <f>PRRAS!D650</f>
        <v>805955</v>
      </c>
      <c r="D638" s="58">
        <f>PRRAS!E650</f>
        <v>803941</v>
      </c>
      <c r="E638" s="58">
        <v>0</v>
      </c>
      <c r="F638" s="58">
        <v>0</v>
      </c>
      <c r="G638" s="59">
        <f t="shared" si="18"/>
        <v>1537614.169</v>
      </c>
      <c r="H638" s="59">
        <f t="shared" si="19"/>
        <v>0</v>
      </c>
      <c r="I638" s="60">
        <v>0</v>
      </c>
    </row>
    <row r="639" spans="1:9" x14ac:dyDescent="0.25">
      <c r="A639" s="57">
        <v>151</v>
      </c>
      <c r="B639" s="58">
        <f>PRRAS!C652</f>
        <v>638</v>
      </c>
      <c r="C639" s="58">
        <f>PRRAS!D652</f>
        <v>173526</v>
      </c>
      <c r="D639" s="58">
        <f>PRRAS!E652</f>
        <v>102339</v>
      </c>
      <c r="E639" s="58">
        <v>0</v>
      </c>
      <c r="F639" s="58">
        <v>0</v>
      </c>
      <c r="G639" s="59">
        <f t="shared" si="18"/>
        <v>241294.152</v>
      </c>
      <c r="H639" s="59">
        <f t="shared" si="19"/>
        <v>0</v>
      </c>
      <c r="I639" s="60">
        <v>0</v>
      </c>
    </row>
    <row r="640" spans="1:9" x14ac:dyDescent="0.25">
      <c r="A640" s="57">
        <v>151</v>
      </c>
      <c r="B640" s="58">
        <f>PRRAS!C653</f>
        <v>639</v>
      </c>
      <c r="C640" s="58">
        <f>PRRAS!D653</f>
        <v>14263760</v>
      </c>
      <c r="D640" s="58">
        <f>PRRAS!E653</f>
        <v>11671280</v>
      </c>
      <c r="E640" s="58">
        <v>0</v>
      </c>
      <c r="F640" s="58">
        <v>0</v>
      </c>
      <c r="G640" s="59">
        <f t="shared" si="18"/>
        <v>24030438.48</v>
      </c>
      <c r="H640" s="59">
        <f t="shared" si="19"/>
        <v>0</v>
      </c>
      <c r="I640" s="60">
        <v>0</v>
      </c>
    </row>
    <row r="641" spans="1:9" x14ac:dyDescent="0.25">
      <c r="A641" s="57">
        <v>151</v>
      </c>
      <c r="B641" s="58">
        <f>PRRAS!C654</f>
        <v>640</v>
      </c>
      <c r="C641" s="58">
        <f>PRRAS!D654</f>
        <v>14334947</v>
      </c>
      <c r="D641" s="58">
        <f>PRRAS!E654</f>
        <v>11586337</v>
      </c>
      <c r="E641" s="58">
        <v>0</v>
      </c>
      <c r="F641" s="58">
        <v>0</v>
      </c>
      <c r="G641" s="59">
        <f t="shared" si="18"/>
        <v>24004877.440000001</v>
      </c>
      <c r="H641" s="59">
        <f t="shared" si="19"/>
        <v>0</v>
      </c>
      <c r="I641" s="60">
        <v>0</v>
      </c>
    </row>
    <row r="642" spans="1:9" x14ac:dyDescent="0.25">
      <c r="A642" s="57">
        <v>151</v>
      </c>
      <c r="B642" s="58">
        <f>PRRAS!C655</f>
        <v>641</v>
      </c>
      <c r="C642" s="58">
        <f>PRRAS!D655</f>
        <v>102339</v>
      </c>
      <c r="D642" s="58">
        <f>PRRAS!E655</f>
        <v>187282</v>
      </c>
      <c r="E642" s="58">
        <v>0</v>
      </c>
      <c r="F642" s="58">
        <v>0</v>
      </c>
      <c r="G642" s="59">
        <f t="shared" ref="G642:G705" si="20">(B642/1000)*(C642*1+D642*2)</f>
        <v>305694.82300000003</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77</v>
      </c>
      <c r="D644" s="58">
        <f>PRRAS!E657</f>
        <v>77</v>
      </c>
      <c r="E644" s="58">
        <v>0</v>
      </c>
      <c r="F644" s="58">
        <v>0</v>
      </c>
      <c r="G644" s="59">
        <f t="shared" si="20"/>
        <v>148.53300000000002</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73</v>
      </c>
      <c r="D646" s="58">
        <f>PRRAS!E659</f>
        <v>73</v>
      </c>
      <c r="E646" s="58">
        <v>0</v>
      </c>
      <c r="F646" s="58">
        <v>0</v>
      </c>
      <c r="G646" s="59">
        <f t="shared" si="20"/>
        <v>141.255</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55030</v>
      </c>
      <c r="D659" s="58">
        <f>PRRAS!E672</f>
        <v>67806</v>
      </c>
      <c r="E659" s="58">
        <v>0</v>
      </c>
      <c r="F659" s="58">
        <v>0</v>
      </c>
      <c r="G659" s="59">
        <f t="shared" si="20"/>
        <v>125442.436</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9725831</v>
      </c>
      <c r="D665" s="58">
        <f>PRRAS!E678</f>
        <v>10239661</v>
      </c>
      <c r="E665" s="58">
        <v>0</v>
      </c>
      <c r="F665" s="58">
        <v>0</v>
      </c>
      <c r="G665" s="59">
        <f t="shared" si="20"/>
        <v>20056221.592</v>
      </c>
      <c r="H665" s="59">
        <f t="shared" si="21"/>
        <v>0</v>
      </c>
      <c r="I665" s="60">
        <v>0</v>
      </c>
    </row>
    <row r="666" spans="1:9" x14ac:dyDescent="0.25">
      <c r="A666" s="57">
        <v>151</v>
      </c>
      <c r="B666" s="58">
        <f>PRRAS!C679</f>
        <v>665</v>
      </c>
      <c r="C666" s="58">
        <f>PRRAS!D679</f>
        <v>10000</v>
      </c>
      <c r="D666" s="58">
        <f>PRRAS!E679</f>
        <v>116163</v>
      </c>
      <c r="E666" s="58">
        <v>0</v>
      </c>
      <c r="F666" s="58">
        <v>0</v>
      </c>
      <c r="G666" s="59">
        <f t="shared" si="20"/>
        <v>161146.79</v>
      </c>
      <c r="H666" s="59">
        <f t="shared" si="21"/>
        <v>0</v>
      </c>
      <c r="I666" s="60">
        <v>0</v>
      </c>
    </row>
    <row r="667" spans="1:9" x14ac:dyDescent="0.25">
      <c r="A667" s="57">
        <v>151</v>
      </c>
      <c r="B667" s="58">
        <f>PRRAS!C680</f>
        <v>666</v>
      </c>
      <c r="C667" s="58">
        <f>PRRAS!D680</f>
        <v>1480616</v>
      </c>
      <c r="D667" s="58">
        <f>PRRAS!E680</f>
        <v>58220</v>
      </c>
      <c r="E667" s="58">
        <v>0</v>
      </c>
      <c r="F667" s="58">
        <v>0</v>
      </c>
      <c r="G667" s="59">
        <f t="shared" si="20"/>
        <v>1063639.2960000001</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3856</v>
      </c>
      <c r="E669" s="58">
        <v>0</v>
      </c>
      <c r="F669" s="58">
        <v>0</v>
      </c>
      <c r="G669" s="59">
        <f t="shared" si="20"/>
        <v>5151.616</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159553</v>
      </c>
      <c r="D685" s="58">
        <f>PRRAS!E698</f>
        <v>92880</v>
      </c>
      <c r="E685" s="58">
        <v>0</v>
      </c>
      <c r="F685" s="58">
        <v>0</v>
      </c>
      <c r="G685" s="59">
        <f t="shared" si="20"/>
        <v>236194.092</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23874</v>
      </c>
      <c r="D688" s="58">
        <f>PRRAS!E701</f>
        <v>11937</v>
      </c>
      <c r="E688" s="58">
        <v>0</v>
      </c>
      <c r="F688" s="58">
        <v>0</v>
      </c>
      <c r="G688" s="59">
        <f t="shared" si="20"/>
        <v>32802.876000000004</v>
      </c>
      <c r="H688" s="59">
        <f t="shared" si="21"/>
        <v>0</v>
      </c>
      <c r="I688" s="60">
        <v>0</v>
      </c>
    </row>
    <row r="689" spans="1:9" x14ac:dyDescent="0.25">
      <c r="A689" s="57">
        <v>151</v>
      </c>
      <c r="B689" s="58">
        <f>PRRAS!C702</f>
        <v>688</v>
      </c>
      <c r="C689" s="58">
        <f>PRRAS!D702</f>
        <v>21638</v>
      </c>
      <c r="D689" s="58">
        <f>PRRAS!E702</f>
        <v>37841</v>
      </c>
      <c r="E689" s="58">
        <v>0</v>
      </c>
      <c r="F689" s="58">
        <v>0</v>
      </c>
      <c r="G689" s="59">
        <f t="shared" si="20"/>
        <v>66956.159999999989</v>
      </c>
      <c r="H689" s="59">
        <f t="shared" si="21"/>
        <v>0</v>
      </c>
      <c r="I689" s="60">
        <v>0</v>
      </c>
    </row>
    <row r="690" spans="1:9" x14ac:dyDescent="0.25">
      <c r="A690" s="57">
        <v>151</v>
      </c>
      <c r="B690" s="58">
        <f>PRRAS!C703</f>
        <v>689</v>
      </c>
      <c r="C690" s="58">
        <f>PRRAS!D703</f>
        <v>233199</v>
      </c>
      <c r="D690" s="58">
        <f>PRRAS!E703</f>
        <v>267609</v>
      </c>
      <c r="E690" s="58">
        <v>0</v>
      </c>
      <c r="F690" s="58">
        <v>0</v>
      </c>
      <c r="G690" s="59">
        <f t="shared" si="20"/>
        <v>529439.31299999997</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23967</v>
      </c>
      <c r="D692" s="58">
        <f>PRRAS!E705</f>
        <v>17924</v>
      </c>
      <c r="E692" s="58">
        <v>0</v>
      </c>
      <c r="F692" s="58">
        <v>0</v>
      </c>
      <c r="G692" s="59">
        <f t="shared" si="20"/>
        <v>41332.164999999994</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8791046</v>
      </c>
      <c r="D977" s="63">
        <f>Bil!E12</f>
        <v>8918773</v>
      </c>
      <c r="E977" s="63">
        <v>0</v>
      </c>
      <c r="F977" s="63">
        <v>0</v>
      </c>
      <c r="G977" s="64">
        <f t="shared" ref="G977:G1040" si="32">B977/1000*C977+B977/500*D977</f>
        <v>26628.592000000004</v>
      </c>
      <c r="H977" s="64">
        <f t="shared" si="31"/>
        <v>0</v>
      </c>
      <c r="I977" s="65"/>
    </row>
    <row r="978" spans="1:9" x14ac:dyDescent="0.25">
      <c r="A978" s="57">
        <v>152</v>
      </c>
      <c r="B978" s="58">
        <f>Bil!C13</f>
        <v>2</v>
      </c>
      <c r="C978" s="58">
        <f>Bil!D13</f>
        <v>7882752</v>
      </c>
      <c r="D978" s="58">
        <f>Bil!E13</f>
        <v>7914504</v>
      </c>
      <c r="E978" s="58">
        <v>0</v>
      </c>
      <c r="F978" s="58">
        <v>0</v>
      </c>
      <c r="G978" s="59">
        <f t="shared" si="32"/>
        <v>47423.520000000004</v>
      </c>
      <c r="H978" s="59">
        <f t="shared" si="31"/>
        <v>0</v>
      </c>
      <c r="I978" s="60"/>
    </row>
    <row r="979" spans="1:9" x14ac:dyDescent="0.25">
      <c r="A979" s="57">
        <v>152</v>
      </c>
      <c r="B979" s="58">
        <f>Bil!C14</f>
        <v>3</v>
      </c>
      <c r="C979" s="58">
        <f>Bil!D14</f>
        <v>706893</v>
      </c>
      <c r="D979" s="58">
        <f>Bil!E14</f>
        <v>706893</v>
      </c>
      <c r="E979" s="58">
        <v>0</v>
      </c>
      <c r="F979" s="58">
        <v>0</v>
      </c>
      <c r="G979" s="59">
        <f t="shared" si="32"/>
        <v>6362.0370000000003</v>
      </c>
      <c r="H979" s="59">
        <f t="shared" si="31"/>
        <v>0</v>
      </c>
      <c r="I979" s="60"/>
    </row>
    <row r="980" spans="1:9" x14ac:dyDescent="0.25">
      <c r="A980" s="57">
        <v>152</v>
      </c>
      <c r="B980" s="58">
        <f>Bil!C15</f>
        <v>4</v>
      </c>
      <c r="C980" s="58">
        <f>Bil!D15</f>
        <v>706893</v>
      </c>
      <c r="D980" s="58">
        <f>Bil!E15</f>
        <v>706893</v>
      </c>
      <c r="E980" s="58">
        <v>0</v>
      </c>
      <c r="F980" s="58">
        <v>0</v>
      </c>
      <c r="G980" s="59">
        <f t="shared" si="32"/>
        <v>8482.7160000000003</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7175859</v>
      </c>
      <c r="D983" s="58">
        <f>Bil!E18</f>
        <v>7207611</v>
      </c>
      <c r="E983" s="58">
        <v>0</v>
      </c>
      <c r="F983" s="58">
        <v>0</v>
      </c>
      <c r="G983" s="59">
        <f t="shared" si="32"/>
        <v>151137.56700000001</v>
      </c>
      <c r="H983" s="59">
        <f t="shared" si="31"/>
        <v>0</v>
      </c>
      <c r="I983" s="60"/>
    </row>
    <row r="984" spans="1:9" x14ac:dyDescent="0.25">
      <c r="A984" s="57">
        <v>152</v>
      </c>
      <c r="B984" s="58">
        <f>Bil!C19</f>
        <v>8</v>
      </c>
      <c r="C984" s="58">
        <f>Bil!D19</f>
        <v>6986183</v>
      </c>
      <c r="D984" s="58">
        <f>Bil!E19</f>
        <v>6849194</v>
      </c>
      <c r="E984" s="58">
        <v>0</v>
      </c>
      <c r="F984" s="58">
        <v>0</v>
      </c>
      <c r="G984" s="59">
        <f t="shared" si="32"/>
        <v>165476.568</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11620727</v>
      </c>
      <c r="D986" s="58">
        <f>Bil!E21</f>
        <v>11620727</v>
      </c>
      <c r="E986" s="58">
        <v>0</v>
      </c>
      <c r="F986" s="58">
        <v>0</v>
      </c>
      <c r="G986" s="59">
        <f t="shared" si="32"/>
        <v>348621.81</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65379</v>
      </c>
      <c r="D988" s="58">
        <f>Bil!E23</f>
        <v>65379</v>
      </c>
      <c r="E988" s="58">
        <v>0</v>
      </c>
      <c r="F988" s="58">
        <v>0</v>
      </c>
      <c r="G988" s="59">
        <f t="shared" si="32"/>
        <v>2353.6440000000002</v>
      </c>
      <c r="H988" s="59">
        <f t="shared" si="31"/>
        <v>0</v>
      </c>
      <c r="I988" s="60"/>
    </row>
    <row r="989" spans="1:9" x14ac:dyDescent="0.25">
      <c r="A989" s="57">
        <v>152</v>
      </c>
      <c r="B989" s="58">
        <f>Bil!C24</f>
        <v>13</v>
      </c>
      <c r="C989" s="58">
        <f>Bil!D24</f>
        <v>4699923</v>
      </c>
      <c r="D989" s="58">
        <f>Bil!E24</f>
        <v>4836912</v>
      </c>
      <c r="E989" s="58">
        <v>0</v>
      </c>
      <c r="F989" s="58">
        <v>0</v>
      </c>
      <c r="G989" s="59">
        <f t="shared" si="32"/>
        <v>186858.71100000001</v>
      </c>
      <c r="H989" s="59">
        <f t="shared" si="31"/>
        <v>0</v>
      </c>
      <c r="I989" s="60"/>
    </row>
    <row r="990" spans="1:9" x14ac:dyDescent="0.25">
      <c r="A990" s="57">
        <v>152</v>
      </c>
      <c r="B990" s="58">
        <f>Bil!C25</f>
        <v>14</v>
      </c>
      <c r="C990" s="58">
        <f>Bil!D25</f>
        <v>179996</v>
      </c>
      <c r="D990" s="58">
        <f>Bil!E25</f>
        <v>346810</v>
      </c>
      <c r="E990" s="58">
        <v>0</v>
      </c>
      <c r="F990" s="58">
        <v>0</v>
      </c>
      <c r="G990" s="59">
        <f t="shared" si="32"/>
        <v>12230.624</v>
      </c>
      <c r="H990" s="59">
        <f t="shared" si="31"/>
        <v>0</v>
      </c>
      <c r="I990" s="60"/>
    </row>
    <row r="991" spans="1:9" x14ac:dyDescent="0.25">
      <c r="A991" s="57">
        <v>152</v>
      </c>
      <c r="B991" s="58">
        <f>Bil!C26</f>
        <v>15</v>
      </c>
      <c r="C991" s="58">
        <f>Bil!D26</f>
        <v>587592</v>
      </c>
      <c r="D991" s="58">
        <f>Bil!E26</f>
        <v>671022</v>
      </c>
      <c r="E991" s="58">
        <v>0</v>
      </c>
      <c r="F991" s="58">
        <v>0</v>
      </c>
      <c r="G991" s="59">
        <f t="shared" si="32"/>
        <v>28944.54</v>
      </c>
      <c r="H991" s="59">
        <f t="shared" si="31"/>
        <v>0</v>
      </c>
      <c r="I991" s="60"/>
    </row>
    <row r="992" spans="1:9" x14ac:dyDescent="0.25">
      <c r="A992" s="57">
        <v>152</v>
      </c>
      <c r="B992" s="58">
        <f>Bil!C27</f>
        <v>16</v>
      </c>
      <c r="C992" s="58">
        <f>Bil!D27</f>
        <v>13329</v>
      </c>
      <c r="D992" s="58">
        <f>Bil!E27</f>
        <v>16391</v>
      </c>
      <c r="E992" s="58">
        <v>0</v>
      </c>
      <c r="F992" s="58">
        <v>0</v>
      </c>
      <c r="G992" s="59">
        <f t="shared" si="32"/>
        <v>737.77600000000007</v>
      </c>
      <c r="H992" s="59">
        <f t="shared" si="31"/>
        <v>0</v>
      </c>
      <c r="I992" s="60"/>
    </row>
    <row r="993" spans="1:9" x14ac:dyDescent="0.25">
      <c r="A993" s="57">
        <v>152</v>
      </c>
      <c r="B993" s="58">
        <f>Bil!C28</f>
        <v>17</v>
      </c>
      <c r="C993" s="58">
        <f>Bil!D28</f>
        <v>5758</v>
      </c>
      <c r="D993" s="58">
        <f>Bil!E28</f>
        <v>5759</v>
      </c>
      <c r="E993" s="58">
        <v>0</v>
      </c>
      <c r="F993" s="58">
        <v>0</v>
      </c>
      <c r="G993" s="59">
        <f t="shared" si="32"/>
        <v>293.69200000000001</v>
      </c>
      <c r="H993" s="59">
        <f t="shared" si="31"/>
        <v>0</v>
      </c>
      <c r="I993" s="60"/>
    </row>
    <row r="994" spans="1:9" x14ac:dyDescent="0.25">
      <c r="A994" s="57">
        <v>152</v>
      </c>
      <c r="B994" s="58">
        <f>Bil!C29</f>
        <v>18</v>
      </c>
      <c r="C994" s="58">
        <f>Bil!D29</f>
        <v>24902</v>
      </c>
      <c r="D994" s="58">
        <f>Bil!E29</f>
        <v>24902</v>
      </c>
      <c r="E994" s="58">
        <v>0</v>
      </c>
      <c r="F994" s="58">
        <v>0</v>
      </c>
      <c r="G994" s="59">
        <f t="shared" si="32"/>
        <v>1344.7080000000001</v>
      </c>
      <c r="H994" s="59">
        <f t="shared" si="31"/>
        <v>0</v>
      </c>
      <c r="I994" s="60"/>
    </row>
    <row r="995" spans="1:9" x14ac:dyDescent="0.25">
      <c r="A995" s="57">
        <v>152</v>
      </c>
      <c r="B995" s="58">
        <f>Bil!C30</f>
        <v>19</v>
      </c>
      <c r="C995" s="58">
        <f>Bil!D30</f>
        <v>18239</v>
      </c>
      <c r="D995" s="58">
        <f>Bil!E30</f>
        <v>18239</v>
      </c>
      <c r="E995" s="58">
        <v>0</v>
      </c>
      <c r="F995" s="58">
        <v>0</v>
      </c>
      <c r="G995" s="59">
        <f t="shared" si="32"/>
        <v>1039.623</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633594</v>
      </c>
      <c r="D997" s="58">
        <f>Bil!E32</f>
        <v>778703</v>
      </c>
      <c r="E997" s="58">
        <v>0</v>
      </c>
      <c r="F997" s="58">
        <v>0</v>
      </c>
      <c r="G997" s="59">
        <f t="shared" si="32"/>
        <v>46011</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1103418</v>
      </c>
      <c r="D999" s="58">
        <f>Bil!E34</f>
        <v>1168206</v>
      </c>
      <c r="E999" s="58">
        <v>0</v>
      </c>
      <c r="F999" s="58">
        <v>0</v>
      </c>
      <c r="G999" s="59">
        <f t="shared" si="32"/>
        <v>79116.09</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9680</v>
      </c>
      <c r="D1006" s="58">
        <f>Bil!E41</f>
        <v>11607</v>
      </c>
      <c r="E1006" s="58">
        <v>0</v>
      </c>
      <c r="F1006" s="58">
        <v>0</v>
      </c>
      <c r="G1006" s="59">
        <f t="shared" si="32"/>
        <v>986.81999999999994</v>
      </c>
      <c r="H1006" s="59">
        <f t="shared" si="31"/>
        <v>0</v>
      </c>
      <c r="I1006" s="60"/>
    </row>
    <row r="1007" spans="1:9" x14ac:dyDescent="0.25">
      <c r="A1007" s="57">
        <v>152</v>
      </c>
      <c r="B1007" s="58">
        <f>Bil!C42</f>
        <v>31</v>
      </c>
      <c r="C1007" s="58">
        <f>Bil!D42</f>
        <v>197333</v>
      </c>
      <c r="D1007" s="58">
        <f>Bil!E42</f>
        <v>203197</v>
      </c>
      <c r="E1007" s="58">
        <v>0</v>
      </c>
      <c r="F1007" s="58">
        <v>0</v>
      </c>
      <c r="G1007" s="59">
        <f t="shared" si="32"/>
        <v>18715.537</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187653</v>
      </c>
      <c r="D1011" s="58">
        <f>Bil!E46</f>
        <v>191590</v>
      </c>
      <c r="E1011" s="58">
        <v>0</v>
      </c>
      <c r="F1011" s="58">
        <v>0</v>
      </c>
      <c r="G1011" s="59">
        <f t="shared" si="32"/>
        <v>19979.155000000002</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186978</v>
      </c>
      <c r="D1025" s="58">
        <f>Bil!E60</f>
        <v>208664</v>
      </c>
      <c r="E1025" s="58">
        <v>0</v>
      </c>
      <c r="F1025" s="58">
        <v>0</v>
      </c>
      <c r="G1025" s="59">
        <f t="shared" si="32"/>
        <v>29610.993999999999</v>
      </c>
      <c r="H1025" s="59">
        <f t="shared" si="31"/>
        <v>0</v>
      </c>
      <c r="I1025" s="60"/>
    </row>
    <row r="1026" spans="1:9" x14ac:dyDescent="0.25">
      <c r="A1026" s="57">
        <v>152</v>
      </c>
      <c r="B1026" s="58">
        <f>Bil!C61</f>
        <v>50</v>
      </c>
      <c r="C1026" s="58">
        <f>Bil!D61</f>
        <v>186978</v>
      </c>
      <c r="D1026" s="58">
        <f>Bil!E61</f>
        <v>208664</v>
      </c>
      <c r="E1026" s="58">
        <v>0</v>
      </c>
      <c r="F1026" s="58">
        <v>0</v>
      </c>
      <c r="G1026" s="59">
        <f t="shared" si="32"/>
        <v>30215.300000000003</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908294</v>
      </c>
      <c r="D1039" s="58">
        <f>Bil!E74</f>
        <v>1004269</v>
      </c>
      <c r="E1039" s="58">
        <v>0</v>
      </c>
      <c r="F1039" s="58">
        <v>0</v>
      </c>
      <c r="G1039" s="59">
        <f t="shared" si="32"/>
        <v>183760.416</v>
      </c>
      <c r="H1039" s="59">
        <f t="shared" si="33"/>
        <v>0</v>
      </c>
      <c r="I1039" s="60"/>
    </row>
    <row r="1040" spans="1:9" x14ac:dyDescent="0.25">
      <c r="A1040" s="57">
        <v>152</v>
      </c>
      <c r="B1040" s="58">
        <f>Bil!C75</f>
        <v>64</v>
      </c>
      <c r="C1040" s="58">
        <f>Bil!D75</f>
        <v>102339</v>
      </c>
      <c r="D1040" s="58">
        <f>Bil!E75</f>
        <v>187282</v>
      </c>
      <c r="E1040" s="58">
        <v>0</v>
      </c>
      <c r="F1040" s="58">
        <v>0</v>
      </c>
      <c r="G1040" s="59">
        <f t="shared" si="32"/>
        <v>30521.792000000001</v>
      </c>
      <c r="H1040" s="59">
        <f t="shared" si="33"/>
        <v>0</v>
      </c>
      <c r="I1040" s="60"/>
    </row>
    <row r="1041" spans="1:9" x14ac:dyDescent="0.25">
      <c r="A1041" s="57">
        <v>152</v>
      </c>
      <c r="B1041" s="58">
        <f>Bil!C76</f>
        <v>65</v>
      </c>
      <c r="C1041" s="58">
        <f>Bil!D76</f>
        <v>101619</v>
      </c>
      <c r="D1041" s="58">
        <f>Bil!E76</f>
        <v>186785</v>
      </c>
      <c r="E1041" s="58">
        <v>0</v>
      </c>
      <c r="F1041" s="58">
        <v>0</v>
      </c>
      <c r="G1041" s="59">
        <f t="shared" ref="G1041:G1104" si="34">B1041/1000*C1041+B1041/500*D1041</f>
        <v>30887.285</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101619</v>
      </c>
      <c r="D1043" s="58">
        <f>Bil!E78</f>
        <v>186785</v>
      </c>
      <c r="E1043" s="58">
        <v>0</v>
      </c>
      <c r="F1043" s="58">
        <v>0</v>
      </c>
      <c r="G1043" s="59">
        <f t="shared" si="34"/>
        <v>31837.663</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720</v>
      </c>
      <c r="D1047" s="58">
        <f>Bil!E82</f>
        <v>497</v>
      </c>
      <c r="E1047" s="58">
        <v>0</v>
      </c>
      <c r="F1047" s="58">
        <v>0</v>
      </c>
      <c r="G1047" s="59">
        <f t="shared" si="34"/>
        <v>121.69399999999999</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13046</v>
      </c>
      <c r="E1049" s="58">
        <v>0</v>
      </c>
      <c r="F1049" s="58">
        <v>0</v>
      </c>
      <c r="G1049" s="59">
        <f t="shared" si="34"/>
        <v>1904.7159999999999</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13046</v>
      </c>
      <c r="E1056" s="58">
        <v>0</v>
      </c>
      <c r="F1056" s="58">
        <v>0</v>
      </c>
      <c r="G1056" s="59">
        <f t="shared" si="34"/>
        <v>2087.36</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805955</v>
      </c>
      <c r="D1134" s="58">
        <f>Bil!E169</f>
        <v>803941</v>
      </c>
      <c r="E1134" s="58">
        <v>0</v>
      </c>
      <c r="F1134" s="58">
        <v>0</v>
      </c>
      <c r="G1134" s="59">
        <f t="shared" si="36"/>
        <v>381386.24599999998</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805955</v>
      </c>
      <c r="D1137" s="58">
        <f>Bil!E172</f>
        <v>803941</v>
      </c>
      <c r="E1137" s="58">
        <v>0</v>
      </c>
      <c r="F1137" s="58">
        <v>0</v>
      </c>
      <c r="G1137" s="59">
        <f t="shared" si="36"/>
        <v>388627.75699999998</v>
      </c>
      <c r="H1137" s="59">
        <f t="shared" si="35"/>
        <v>0</v>
      </c>
      <c r="I1137" s="60"/>
    </row>
    <row r="1138" spans="1:9" x14ac:dyDescent="0.25">
      <c r="A1138" s="57">
        <v>152</v>
      </c>
      <c r="B1138" s="58">
        <f>Bil!C173</f>
        <v>162</v>
      </c>
      <c r="C1138" s="58">
        <f>Bil!D173</f>
        <v>8791046</v>
      </c>
      <c r="D1138" s="58">
        <f>Bil!E173</f>
        <v>8918773</v>
      </c>
      <c r="E1138" s="58">
        <v>0</v>
      </c>
      <c r="F1138" s="58">
        <v>0</v>
      </c>
      <c r="G1138" s="59">
        <f t="shared" si="36"/>
        <v>4313831.9040000001</v>
      </c>
      <c r="H1138" s="59">
        <f t="shared" si="35"/>
        <v>0</v>
      </c>
      <c r="I1138" s="60"/>
    </row>
    <row r="1139" spans="1:9" x14ac:dyDescent="0.25">
      <c r="A1139" s="57">
        <v>152</v>
      </c>
      <c r="B1139" s="58">
        <f>Bil!C174</f>
        <v>163</v>
      </c>
      <c r="C1139" s="58">
        <f>Bil!D174</f>
        <v>931597</v>
      </c>
      <c r="D1139" s="58">
        <f>Bil!E174</f>
        <v>953694</v>
      </c>
      <c r="E1139" s="58">
        <v>0</v>
      </c>
      <c r="F1139" s="58">
        <v>0</v>
      </c>
      <c r="G1139" s="59">
        <f t="shared" si="36"/>
        <v>462754.55500000005</v>
      </c>
      <c r="H1139" s="59">
        <f t="shared" si="35"/>
        <v>0</v>
      </c>
      <c r="I1139" s="60"/>
    </row>
    <row r="1140" spans="1:9" x14ac:dyDescent="0.25">
      <c r="A1140" s="57">
        <v>152</v>
      </c>
      <c r="B1140" s="58">
        <f>Bil!C175</f>
        <v>164</v>
      </c>
      <c r="C1140" s="58">
        <f>Bil!D175</f>
        <v>931597</v>
      </c>
      <c r="D1140" s="58">
        <f>Bil!E175</f>
        <v>953694</v>
      </c>
      <c r="E1140" s="58">
        <v>0</v>
      </c>
      <c r="F1140" s="58">
        <v>0</v>
      </c>
      <c r="G1140" s="59">
        <f t="shared" si="36"/>
        <v>465593.54000000004</v>
      </c>
      <c r="H1140" s="59">
        <f t="shared" si="35"/>
        <v>0</v>
      </c>
      <c r="I1140" s="60"/>
    </row>
    <row r="1141" spans="1:9" x14ac:dyDescent="0.25">
      <c r="A1141" s="57">
        <v>152</v>
      </c>
      <c r="B1141" s="58">
        <f>Bil!C176</f>
        <v>165</v>
      </c>
      <c r="C1141" s="58">
        <f>Bil!D176</f>
        <v>786726</v>
      </c>
      <c r="D1141" s="58">
        <f>Bil!E176</f>
        <v>765098</v>
      </c>
      <c r="E1141" s="58">
        <v>0</v>
      </c>
      <c r="F1141" s="58">
        <v>0</v>
      </c>
      <c r="G1141" s="59">
        <f t="shared" si="36"/>
        <v>382292.13</v>
      </c>
      <c r="H1141" s="59">
        <f t="shared" si="35"/>
        <v>0</v>
      </c>
      <c r="I1141" s="60"/>
    </row>
    <row r="1142" spans="1:9" x14ac:dyDescent="0.25">
      <c r="A1142" s="57">
        <v>152</v>
      </c>
      <c r="B1142" s="58">
        <f>Bil!C177</f>
        <v>166</v>
      </c>
      <c r="C1142" s="58">
        <f>Bil!D177</f>
        <v>142844</v>
      </c>
      <c r="D1142" s="58">
        <f>Bil!E177</f>
        <v>161710</v>
      </c>
      <c r="E1142" s="58">
        <v>0</v>
      </c>
      <c r="F1142" s="58">
        <v>0</v>
      </c>
      <c r="G1142" s="59">
        <f t="shared" si="36"/>
        <v>77399.824000000008</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2027</v>
      </c>
      <c r="D1150" s="58">
        <f>Bil!E185</f>
        <v>26886</v>
      </c>
      <c r="E1150" s="58">
        <v>0</v>
      </c>
      <c r="F1150" s="58">
        <v>0</v>
      </c>
      <c r="G1150" s="59">
        <f t="shared" si="36"/>
        <v>9709.0259999999998</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7859449</v>
      </c>
      <c r="D1199" s="58">
        <f>Bil!E234</f>
        <v>7965079</v>
      </c>
      <c r="E1199" s="58">
        <v>0</v>
      </c>
      <c r="F1199" s="58">
        <v>0</v>
      </c>
      <c r="G1199" s="59">
        <f t="shared" si="38"/>
        <v>5305082.3610000005</v>
      </c>
      <c r="H1199" s="59">
        <f t="shared" si="37"/>
        <v>0</v>
      </c>
      <c r="I1199" s="60"/>
    </row>
    <row r="1200" spans="1:9" x14ac:dyDescent="0.25">
      <c r="A1200" s="57">
        <v>152</v>
      </c>
      <c r="B1200" s="58">
        <f>Bil!C235</f>
        <v>224</v>
      </c>
      <c r="C1200" s="58">
        <f>Bil!D235</f>
        <v>7882754</v>
      </c>
      <c r="D1200" s="58">
        <f>Bil!E235</f>
        <v>7914504</v>
      </c>
      <c r="E1200" s="58">
        <v>0</v>
      </c>
      <c r="F1200" s="58">
        <v>0</v>
      </c>
      <c r="G1200" s="59">
        <f t="shared" si="38"/>
        <v>5311434.6880000001</v>
      </c>
      <c r="H1200" s="59">
        <f t="shared" si="37"/>
        <v>0</v>
      </c>
      <c r="I1200" s="60"/>
    </row>
    <row r="1201" spans="1:9" x14ac:dyDescent="0.25">
      <c r="A1201" s="57">
        <v>152</v>
      </c>
      <c r="B1201" s="58">
        <f>Bil!C236</f>
        <v>225</v>
      </c>
      <c r="C1201" s="58">
        <f>Bil!D236</f>
        <v>7882754</v>
      </c>
      <c r="D1201" s="58">
        <f>Bil!E236</f>
        <v>7914504</v>
      </c>
      <c r="E1201" s="58">
        <v>0</v>
      </c>
      <c r="F1201" s="58">
        <v>0</v>
      </c>
      <c r="G1201" s="59">
        <f t="shared" si="38"/>
        <v>5335146.45</v>
      </c>
      <c r="H1201" s="59">
        <f t="shared" si="37"/>
        <v>0</v>
      </c>
      <c r="I1201" s="60"/>
    </row>
    <row r="1202" spans="1:9" x14ac:dyDescent="0.25">
      <c r="A1202" s="57">
        <v>152</v>
      </c>
      <c r="B1202" s="58">
        <f>Bil!C237</f>
        <v>226</v>
      </c>
      <c r="C1202" s="58">
        <f>Bil!D237</f>
        <v>7695002</v>
      </c>
      <c r="D1202" s="58">
        <f>Bil!E237</f>
        <v>7716753</v>
      </c>
      <c r="E1202" s="58">
        <v>0</v>
      </c>
      <c r="F1202" s="58">
        <v>0</v>
      </c>
      <c r="G1202" s="59">
        <f t="shared" si="38"/>
        <v>5227042.8080000002</v>
      </c>
      <c r="H1202" s="59">
        <f t="shared" si="37"/>
        <v>0</v>
      </c>
      <c r="I1202" s="60"/>
    </row>
    <row r="1203" spans="1:9" x14ac:dyDescent="0.25">
      <c r="A1203" s="57">
        <v>152</v>
      </c>
      <c r="B1203" s="58">
        <f>Bil!C238</f>
        <v>227</v>
      </c>
      <c r="C1203" s="58">
        <f>Bil!D238</f>
        <v>187752</v>
      </c>
      <c r="D1203" s="58">
        <f>Bil!E238</f>
        <v>197751</v>
      </c>
      <c r="E1203" s="58">
        <v>0</v>
      </c>
      <c r="F1203" s="58">
        <v>0</v>
      </c>
      <c r="G1203" s="59">
        <f t="shared" si="38"/>
        <v>132398.658</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50575</v>
      </c>
      <c r="E1208" s="58">
        <v>0</v>
      </c>
      <c r="F1208" s="58">
        <v>0</v>
      </c>
      <c r="G1208" s="59">
        <f t="shared" si="38"/>
        <v>23466.800000000003</v>
      </c>
      <c r="H1208" s="59">
        <f t="shared" si="37"/>
        <v>0</v>
      </c>
      <c r="I1208" s="60"/>
    </row>
    <row r="1209" spans="1:9" x14ac:dyDescent="0.25">
      <c r="A1209" s="57">
        <v>152</v>
      </c>
      <c r="B1209" s="58">
        <f>Bil!C244</f>
        <v>233</v>
      </c>
      <c r="C1209" s="58">
        <f>Bil!D244</f>
        <v>0</v>
      </c>
      <c r="D1209" s="58">
        <f>Bil!E244</f>
        <v>50575</v>
      </c>
      <c r="E1209" s="58">
        <v>0</v>
      </c>
      <c r="F1209" s="58">
        <v>0</v>
      </c>
      <c r="G1209" s="59">
        <f t="shared" si="38"/>
        <v>23567.95</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23305</v>
      </c>
      <c r="D1212" s="58">
        <f>Bil!E247</f>
        <v>0</v>
      </c>
      <c r="E1212" s="58">
        <v>0</v>
      </c>
      <c r="F1212" s="58">
        <v>0</v>
      </c>
      <c r="G1212" s="59">
        <f t="shared" si="38"/>
        <v>5499.98</v>
      </c>
      <c r="H1212" s="59">
        <f t="shared" si="37"/>
        <v>0</v>
      </c>
      <c r="I1212" s="60"/>
    </row>
    <row r="1213" spans="1:9" x14ac:dyDescent="0.25">
      <c r="A1213" s="57">
        <v>152</v>
      </c>
      <c r="B1213" s="58">
        <f>Bil!C248</f>
        <v>237</v>
      </c>
      <c r="C1213" s="58">
        <f>Bil!D248</f>
        <v>23305</v>
      </c>
      <c r="D1213" s="58">
        <f>Bil!E248</f>
        <v>0</v>
      </c>
      <c r="E1213" s="58">
        <v>0</v>
      </c>
      <c r="F1213" s="58">
        <v>0</v>
      </c>
      <c r="G1213" s="59">
        <f t="shared" si="38"/>
        <v>5523.2849999999999</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931597</v>
      </c>
      <c r="D1252" s="58">
        <f>Bil!E288</f>
        <v>953694</v>
      </c>
      <c r="E1252" s="58">
        <v>0</v>
      </c>
      <c r="F1252" s="58">
        <v>0</v>
      </c>
      <c r="G1252" s="59">
        <f t="shared" si="40"/>
        <v>783559.86</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12946200</v>
      </c>
      <c r="D1396" s="58">
        <f>RasF!E121</f>
        <v>12157221</v>
      </c>
      <c r="E1396" s="58">
        <v>0</v>
      </c>
      <c r="F1396" s="58">
        <v>0</v>
      </c>
      <c r="G1396" s="59">
        <f t="shared" si="44"/>
        <v>4098670.62</v>
      </c>
      <c r="H1396" s="59">
        <f t="shared" si="43"/>
        <v>0</v>
      </c>
      <c r="I1396" s="60"/>
    </row>
    <row r="1397" spans="1:9" x14ac:dyDescent="0.25">
      <c r="A1397" s="57">
        <v>154</v>
      </c>
      <c r="B1397" s="58">
        <f>RasF!C122</f>
        <v>111</v>
      </c>
      <c r="C1397" s="58">
        <f>RasF!D122</f>
        <v>12526195</v>
      </c>
      <c r="D1397" s="58">
        <f>RasF!E122</f>
        <v>11558904</v>
      </c>
      <c r="E1397" s="58">
        <v>0</v>
      </c>
      <c r="F1397" s="58">
        <v>0</v>
      </c>
      <c r="G1397" s="59">
        <f t="shared" si="44"/>
        <v>3956484.3330000001</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12526195</v>
      </c>
      <c r="D1399" s="58">
        <f>RasF!E124</f>
        <v>11558904</v>
      </c>
      <c r="E1399" s="58">
        <v>0</v>
      </c>
      <c r="F1399" s="58">
        <v>0</v>
      </c>
      <c r="G1399" s="59">
        <f t="shared" si="44"/>
        <v>4027772.3390000002</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420005</v>
      </c>
      <c r="D1408" s="58">
        <f>RasF!E133</f>
        <v>598317</v>
      </c>
      <c r="E1408" s="58">
        <v>0</v>
      </c>
      <c r="F1408" s="58">
        <v>0</v>
      </c>
      <c r="G1408" s="59">
        <f t="shared" si="44"/>
        <v>197229.95799999998</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12946200</v>
      </c>
      <c r="D1423" s="67">
        <f>RasF!E148</f>
        <v>12157221</v>
      </c>
      <c r="E1423" s="67">
        <v>0</v>
      </c>
      <c r="F1423" s="67">
        <v>0</v>
      </c>
      <c r="G1423" s="68">
        <f t="shared" si="44"/>
        <v>5104707.9540000008</v>
      </c>
      <c r="H1423" s="68">
        <f t="shared" si="45"/>
        <v>0</v>
      </c>
      <c r="I1423" s="69"/>
    </row>
    <row r="1424" spans="1:9" x14ac:dyDescent="0.25">
      <c r="A1424" s="62">
        <v>156</v>
      </c>
      <c r="B1424" s="63">
        <f>PVRIO!C12</f>
        <v>1</v>
      </c>
      <c r="C1424" s="70">
        <f>PVRIO!D12</f>
        <v>20892</v>
      </c>
      <c r="D1424" s="70">
        <f>PVRIO!E12</f>
        <v>20892</v>
      </c>
      <c r="E1424" s="70">
        <v>0</v>
      </c>
      <c r="F1424" s="70">
        <v>0</v>
      </c>
      <c r="G1424" s="64">
        <f t="shared" si="44"/>
        <v>62.676000000000002</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20892</v>
      </c>
      <c r="D1441" s="61">
        <f>PVRIO!E29</f>
        <v>20892</v>
      </c>
      <c r="E1441" s="61">
        <v>0</v>
      </c>
      <c r="F1441" s="61">
        <v>0</v>
      </c>
      <c r="G1441" s="59">
        <f t="shared" si="46"/>
        <v>1128.1679999999999</v>
      </c>
      <c r="H1441" s="59">
        <f t="shared" si="45"/>
        <v>0</v>
      </c>
      <c r="I1441" s="60">
        <v>0</v>
      </c>
    </row>
    <row r="1442" spans="1:9" x14ac:dyDescent="0.25">
      <c r="A1442" s="57">
        <v>156</v>
      </c>
      <c r="B1442" s="58">
        <f>PVRIO!C30</f>
        <v>19</v>
      </c>
      <c r="C1442" s="61">
        <f>PVRIO!D30</f>
        <v>20892</v>
      </c>
      <c r="D1442" s="61">
        <f>PVRIO!E30</f>
        <v>20892</v>
      </c>
      <c r="E1442" s="61">
        <v>0</v>
      </c>
      <c r="F1442" s="61">
        <v>0</v>
      </c>
      <c r="G1442" s="59">
        <f t="shared" si="46"/>
        <v>1190.8440000000001</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20892</v>
      </c>
      <c r="D1444" s="61">
        <f>PVRIO!E32</f>
        <v>20892</v>
      </c>
      <c r="E1444" s="61">
        <v>0</v>
      </c>
      <c r="F1444" s="61">
        <v>0</v>
      </c>
      <c r="G1444" s="59">
        <f t="shared" si="46"/>
        <v>1316.1960000000001</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125641</v>
      </c>
      <c r="D1468" s="70"/>
      <c r="E1468" s="70">
        <v>0</v>
      </c>
      <c r="F1468" s="70">
        <v>0</v>
      </c>
      <c r="G1468" s="64">
        <f t="shared" ref="G1468:G1499" si="51">B1468/1000*C1468</f>
        <v>125.64100000000001</v>
      </c>
      <c r="H1468" s="64">
        <f t="shared" ref="H1468:H1499" si="52">ABS(C1468-ROUND(C1468,0))</f>
        <v>0</v>
      </c>
      <c r="I1468" s="65"/>
    </row>
    <row r="1469" spans="1:9" x14ac:dyDescent="0.25">
      <c r="A1469" s="73">
        <v>159</v>
      </c>
      <c r="B1469" s="61">
        <f>Obv!C13</f>
        <v>2</v>
      </c>
      <c r="C1469" s="61">
        <f>Obv!D13</f>
        <v>12998519</v>
      </c>
      <c r="D1469" s="61">
        <v>0</v>
      </c>
      <c r="E1469" s="61">
        <v>0</v>
      </c>
      <c r="F1469" s="61">
        <v>0</v>
      </c>
      <c r="G1469" s="59">
        <f t="shared" si="51"/>
        <v>25997.038</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12771053</v>
      </c>
      <c r="D1471" s="61">
        <v>0</v>
      </c>
      <c r="E1471" s="61">
        <v>0</v>
      </c>
      <c r="F1471" s="61">
        <v>0</v>
      </c>
      <c r="G1471" s="59">
        <f t="shared" si="51"/>
        <v>51084.212</v>
      </c>
      <c r="H1471" s="59">
        <f t="shared" si="52"/>
        <v>0</v>
      </c>
      <c r="I1471" s="60"/>
    </row>
    <row r="1472" spans="1:9" x14ac:dyDescent="0.25">
      <c r="A1472" s="73">
        <v>159</v>
      </c>
      <c r="B1472" s="61">
        <f>Obv!C16</f>
        <v>5</v>
      </c>
      <c r="C1472" s="61">
        <f>Obv!D16</f>
        <v>10597070</v>
      </c>
      <c r="D1472" s="61">
        <v>0</v>
      </c>
      <c r="E1472" s="61">
        <v>0</v>
      </c>
      <c r="F1472" s="61">
        <v>0</v>
      </c>
      <c r="G1472" s="59">
        <f t="shared" si="51"/>
        <v>52985.35</v>
      </c>
      <c r="H1472" s="59">
        <f t="shared" si="52"/>
        <v>0</v>
      </c>
      <c r="I1472" s="60"/>
    </row>
    <row r="1473" spans="1:9" x14ac:dyDescent="0.25">
      <c r="A1473" s="73">
        <v>159</v>
      </c>
      <c r="B1473" s="61">
        <f>Obv!C17</f>
        <v>6</v>
      </c>
      <c r="C1473" s="61">
        <f>Obv!D17</f>
        <v>2061902</v>
      </c>
      <c r="D1473" s="61">
        <v>0</v>
      </c>
      <c r="E1473" s="61">
        <v>0</v>
      </c>
      <c r="F1473" s="61">
        <v>0</v>
      </c>
      <c r="G1473" s="59">
        <f t="shared" si="51"/>
        <v>12371.412</v>
      </c>
      <c r="H1473" s="59">
        <f t="shared" si="52"/>
        <v>0</v>
      </c>
      <c r="I1473" s="60"/>
    </row>
    <row r="1474" spans="1:9" x14ac:dyDescent="0.25">
      <c r="A1474" s="73">
        <v>159</v>
      </c>
      <c r="B1474" s="61">
        <f>Obv!C18</f>
        <v>7</v>
      </c>
      <c r="C1474" s="61">
        <f>Obv!D18</f>
        <v>5816</v>
      </c>
      <c r="D1474" s="61">
        <v>0</v>
      </c>
      <c r="E1474" s="61">
        <v>0</v>
      </c>
      <c r="F1474" s="61">
        <v>0</v>
      </c>
      <c r="G1474" s="59">
        <f t="shared" si="51"/>
        <v>40.712000000000003</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106265</v>
      </c>
      <c r="D1478" s="61">
        <v>0</v>
      </c>
      <c r="E1478" s="61">
        <v>0</v>
      </c>
      <c r="F1478" s="61">
        <v>0</v>
      </c>
      <c r="G1478" s="59">
        <f t="shared" si="51"/>
        <v>1168.915</v>
      </c>
      <c r="H1478" s="59">
        <f t="shared" si="52"/>
        <v>0</v>
      </c>
      <c r="I1478" s="60"/>
    </row>
    <row r="1479" spans="1:9" x14ac:dyDescent="0.25">
      <c r="A1479" s="73">
        <v>159</v>
      </c>
      <c r="B1479" s="61">
        <f>Obv!C23</f>
        <v>12</v>
      </c>
      <c r="C1479" s="61">
        <f>Obv!D23</f>
        <v>227466</v>
      </c>
      <c r="D1479" s="61">
        <v>0</v>
      </c>
      <c r="E1479" s="61">
        <v>0</v>
      </c>
      <c r="F1479" s="61">
        <v>0</v>
      </c>
      <c r="G1479" s="59">
        <f t="shared" si="51"/>
        <v>2729.5920000000001</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12170466</v>
      </c>
      <c r="D1486" s="61">
        <v>0</v>
      </c>
      <c r="E1486" s="61">
        <v>0</v>
      </c>
      <c r="F1486" s="61">
        <v>0</v>
      </c>
      <c r="G1486" s="59">
        <f t="shared" si="51"/>
        <v>231238.85399999999</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11943000</v>
      </c>
      <c r="D1488" s="61">
        <v>0</v>
      </c>
      <c r="E1488" s="61">
        <v>0</v>
      </c>
      <c r="F1488" s="61">
        <v>0</v>
      </c>
      <c r="G1488" s="59">
        <f t="shared" si="51"/>
        <v>250803.00000000003</v>
      </c>
      <c r="H1488" s="59">
        <f t="shared" si="52"/>
        <v>0</v>
      </c>
      <c r="I1488" s="60"/>
    </row>
    <row r="1489" spans="1:9" x14ac:dyDescent="0.25">
      <c r="A1489" s="73">
        <v>159</v>
      </c>
      <c r="B1489" s="61">
        <f>Obv!C33</f>
        <v>22</v>
      </c>
      <c r="C1489" s="61">
        <f>Obv!D33</f>
        <v>9838125</v>
      </c>
      <c r="D1489" s="61">
        <v>0</v>
      </c>
      <c r="E1489" s="61">
        <v>0</v>
      </c>
      <c r="F1489" s="61">
        <v>0</v>
      </c>
      <c r="G1489" s="59">
        <f t="shared" si="51"/>
        <v>216438.75</v>
      </c>
      <c r="H1489" s="59">
        <f t="shared" si="52"/>
        <v>0</v>
      </c>
      <c r="I1489" s="60"/>
    </row>
    <row r="1490" spans="1:9" x14ac:dyDescent="0.25">
      <c r="A1490" s="73">
        <v>159</v>
      </c>
      <c r="B1490" s="61">
        <f>Obv!C34</f>
        <v>23</v>
      </c>
      <c r="C1490" s="61">
        <f>Obv!D34</f>
        <v>2019679</v>
      </c>
      <c r="D1490" s="61">
        <v>0</v>
      </c>
      <c r="E1490" s="61">
        <v>0</v>
      </c>
      <c r="F1490" s="61">
        <v>0</v>
      </c>
      <c r="G1490" s="59">
        <f t="shared" si="51"/>
        <v>46452.616999999998</v>
      </c>
      <c r="H1490" s="59">
        <f t="shared" si="52"/>
        <v>0</v>
      </c>
      <c r="I1490" s="60"/>
    </row>
    <row r="1491" spans="1:9" x14ac:dyDescent="0.25">
      <c r="A1491" s="73">
        <v>159</v>
      </c>
      <c r="B1491" s="61">
        <f>Obv!C35</f>
        <v>24</v>
      </c>
      <c r="C1491" s="61">
        <f>Obv!D35</f>
        <v>5816</v>
      </c>
      <c r="D1491" s="61">
        <v>0</v>
      </c>
      <c r="E1491" s="61">
        <v>0</v>
      </c>
      <c r="F1491" s="61">
        <v>0</v>
      </c>
      <c r="G1491" s="59">
        <f t="shared" si="51"/>
        <v>139.584</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79380</v>
      </c>
      <c r="D1495" s="61">
        <v>0</v>
      </c>
      <c r="E1495" s="61">
        <v>0</v>
      </c>
      <c r="F1495" s="61">
        <v>0</v>
      </c>
      <c r="G1495" s="59">
        <f t="shared" si="51"/>
        <v>2222.64</v>
      </c>
      <c r="H1495" s="59">
        <f t="shared" si="52"/>
        <v>0</v>
      </c>
      <c r="I1495" s="60"/>
    </row>
    <row r="1496" spans="1:9" x14ac:dyDescent="0.25">
      <c r="A1496" s="73">
        <v>159</v>
      </c>
      <c r="B1496" s="61">
        <f>Obv!C40</f>
        <v>29</v>
      </c>
      <c r="C1496" s="61">
        <f>Obv!D40</f>
        <v>227466</v>
      </c>
      <c r="D1496" s="61">
        <v>0</v>
      </c>
      <c r="E1496" s="61">
        <v>0</v>
      </c>
      <c r="F1496" s="61">
        <v>0</v>
      </c>
      <c r="G1496" s="59">
        <f t="shared" si="51"/>
        <v>6596.5140000000001</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953694</v>
      </c>
      <c r="D1503" s="61">
        <v>0</v>
      </c>
      <c r="E1503" s="61">
        <v>0</v>
      </c>
      <c r="F1503" s="61">
        <v>0</v>
      </c>
      <c r="G1503" s="59">
        <f t="shared" si="53"/>
        <v>34332.983999999997</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953694</v>
      </c>
      <c r="D1557" s="61">
        <v>0</v>
      </c>
      <c r="E1557" s="61">
        <v>0</v>
      </c>
      <c r="F1557" s="61">
        <v>0</v>
      </c>
      <c r="G1557" s="59">
        <f t="shared" si="55"/>
        <v>85832.459999999992</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953694</v>
      </c>
      <c r="D1559" s="61">
        <v>0</v>
      </c>
      <c r="E1559" s="61">
        <v>0</v>
      </c>
      <c r="F1559" s="61">
        <v>0</v>
      </c>
      <c r="G1559" s="59">
        <f t="shared" si="55"/>
        <v>87739.847999999998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29" sqref="B29"/>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 customHeight="1" x14ac:dyDescent="0.25">
      <c r="A2" s="18"/>
      <c r="B2" s="18"/>
      <c r="C2" s="18"/>
      <c r="D2" s="18"/>
      <c r="E2" s="18"/>
      <c r="F2" s="18"/>
      <c r="H2" s="102">
        <f>LOOKUP(B22,A107:A663,C107:C663)</f>
        <v>14</v>
      </c>
      <c r="I2" s="18"/>
      <c r="J2" s="355" t="s">
        <v>3715</v>
      </c>
      <c r="K2" s="355"/>
    </row>
    <row r="3" spans="1:11" ht="5.0999999999999996" customHeight="1" x14ac:dyDescent="0.25">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9072</v>
      </c>
      <c r="C6" s="12"/>
      <c r="D6" s="360" t="s">
        <v>3128</v>
      </c>
      <c r="E6" s="361"/>
      <c r="F6" s="15" t="s">
        <v>237</v>
      </c>
      <c r="G6" s="12"/>
      <c r="H6" s="12"/>
      <c r="I6" s="12"/>
      <c r="J6" s="368">
        <f>SUM(Skriveni!G2:G1561)</f>
        <v>241312809.05199996</v>
      </c>
      <c r="K6" s="368"/>
    </row>
    <row r="7" spans="1:11" ht="3" customHeight="1" x14ac:dyDescent="0.25">
      <c r="A7" s="12"/>
      <c r="B7" s="12"/>
      <c r="C7" s="12"/>
      <c r="D7" s="12"/>
      <c r="E7" s="12"/>
      <c r="F7" s="12"/>
      <c r="G7" s="12"/>
      <c r="H7" s="12"/>
      <c r="I7" s="12"/>
      <c r="J7" s="12"/>
      <c r="K7" s="12"/>
    </row>
    <row r="8" spans="1:11" ht="15" customHeight="1" x14ac:dyDescent="0.25">
      <c r="A8" s="22" t="s">
        <v>3125</v>
      </c>
      <c r="B8" s="27">
        <v>3011151</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31400</v>
      </c>
      <c r="C12" s="357" t="s">
        <v>1112</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77091772312</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103</v>
      </c>
      <c r="C22" s="351" t="str">
        <f>IF(B22&gt;0, "Županija: " &amp; LOOKUP(H2,A83:A103,B83:B103) &amp; ", grad/općina: " &amp; LOOKUP(B22,A107:A663,B107:B663),"Šifra grada/općine nije upisana")</f>
        <v>Županija: OSIJEČKO-BARANJSKA, grad/općina: ĐAKOVO</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4301</v>
      </c>
      <c r="C31" s="388" t="s">
        <v>1591</v>
      </c>
      <c r="D31" s="389"/>
      <c r="E31" s="82" t="str">
        <f>IF(Kont!E292&gt;0,Kont!E292,"Nema")</f>
        <v>Nema</v>
      </c>
      <c r="F31" s="12"/>
      <c r="G31" s="13" t="s">
        <v>1449</v>
      </c>
      <c r="H31" s="380" t="s">
        <v>4299</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12880628</v>
      </c>
      <c r="K39" s="114">
        <f>PRRAS!E12</f>
        <v>12227895</v>
      </c>
    </row>
    <row r="40" spans="1:11" ht="12.9" customHeight="1" x14ac:dyDescent="0.25">
      <c r="A40" s="371"/>
      <c r="B40" s="376" t="str">
        <f>PRRAS!B159</f>
        <v xml:space="preserve">RASHODI POSLOVANJA (AOP 149+160+193+212+221+246+257) </v>
      </c>
      <c r="C40" s="401"/>
      <c r="D40" s="401"/>
      <c r="E40" s="401"/>
      <c r="F40" s="401"/>
      <c r="G40" s="401"/>
      <c r="H40" s="401"/>
      <c r="I40" s="115">
        <f>PRRAS!C159</f>
        <v>148</v>
      </c>
      <c r="J40" s="116">
        <f>PRRAS!D159</f>
        <v>11200861</v>
      </c>
      <c r="K40" s="117">
        <f>PRRAS!E159</f>
        <v>11919755</v>
      </c>
    </row>
    <row r="41" spans="1:11" ht="12.9"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50575</v>
      </c>
    </row>
    <row r="42" spans="1:11" ht="12.9"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23305</v>
      </c>
      <c r="K42" s="120">
        <f>PRRAS!E649</f>
        <v>0</v>
      </c>
    </row>
    <row r="43" spans="1:11" ht="12.9" customHeight="1" x14ac:dyDescent="0.25">
      <c r="A43" s="370" t="s">
        <v>2272</v>
      </c>
      <c r="B43" s="402" t="str">
        <f>Bil!B13</f>
        <v>Nefinancijska imovina (AOP 003+007+046+047+051+058)</v>
      </c>
      <c r="C43" s="403"/>
      <c r="D43" s="403"/>
      <c r="E43" s="403"/>
      <c r="F43" s="403"/>
      <c r="G43" s="403"/>
      <c r="H43" s="403"/>
      <c r="I43" s="112">
        <f>Bil!C13</f>
        <v>2</v>
      </c>
      <c r="J43" s="113">
        <f>Bil!D13</f>
        <v>7882752</v>
      </c>
      <c r="K43" s="114">
        <f>Bil!E13</f>
        <v>7914504</v>
      </c>
    </row>
    <row r="44" spans="1:11" ht="12.9" customHeight="1" x14ac:dyDescent="0.25">
      <c r="A44" s="371"/>
      <c r="B44" s="376" t="str">
        <f>Bil!B74</f>
        <v>Financijska imovina (AOP 064+073+081+112+128+140+157+158)</v>
      </c>
      <c r="C44" s="401"/>
      <c r="D44" s="401"/>
      <c r="E44" s="401"/>
      <c r="F44" s="401"/>
      <c r="G44" s="401"/>
      <c r="H44" s="401"/>
      <c r="I44" s="115">
        <f>Bil!C74</f>
        <v>63</v>
      </c>
      <c r="J44" s="116">
        <f>Bil!D74</f>
        <v>908294</v>
      </c>
      <c r="K44" s="117">
        <f>Bil!E74</f>
        <v>1004269</v>
      </c>
    </row>
    <row r="45" spans="1:11" ht="12.9" customHeight="1" x14ac:dyDescent="0.25">
      <c r="A45" s="371"/>
      <c r="B45" s="376" t="str">
        <f>Bil!B174</f>
        <v xml:space="preserve">Obveze (AOP 164+175+176+192+220) </v>
      </c>
      <c r="C45" s="401"/>
      <c r="D45" s="401"/>
      <c r="E45" s="401"/>
      <c r="F45" s="401"/>
      <c r="G45" s="401"/>
      <c r="H45" s="401"/>
      <c r="I45" s="115">
        <f>Bil!C174</f>
        <v>163</v>
      </c>
      <c r="J45" s="116">
        <f>Bil!D174</f>
        <v>931597</v>
      </c>
      <c r="K45" s="117">
        <f>Bil!E174</f>
        <v>953694</v>
      </c>
    </row>
    <row r="46" spans="1:11" ht="12.9" customHeight="1" x14ac:dyDescent="0.25">
      <c r="A46" s="372"/>
      <c r="B46" s="390" t="str">
        <f>Bil!B234</f>
        <v>Vlastiti izvori (224 + 232 - 236 + 240 do 242)</v>
      </c>
      <c r="C46" s="391"/>
      <c r="D46" s="391"/>
      <c r="E46" s="391"/>
      <c r="F46" s="391"/>
      <c r="G46" s="391"/>
      <c r="H46" s="391"/>
      <c r="I46" s="118">
        <f>Bil!C234</f>
        <v>223</v>
      </c>
      <c r="J46" s="119">
        <f>Bil!D234</f>
        <v>7859449</v>
      </c>
      <c r="K46" s="120">
        <f>Bil!E234</f>
        <v>7965079</v>
      </c>
    </row>
    <row r="47" spans="1:11" ht="12.9"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x14ac:dyDescent="0.25">
      <c r="A50" s="371"/>
      <c r="B50" s="376" t="str">
        <f>RasF!B121</f>
        <v>Obrazovanje (AOP 111+114+117+118+121 do 124)</v>
      </c>
      <c r="C50" s="376"/>
      <c r="D50" s="376"/>
      <c r="E50" s="376"/>
      <c r="F50" s="376"/>
      <c r="G50" s="376"/>
      <c r="H50" s="376"/>
      <c r="I50" s="115">
        <f>RasF!C121</f>
        <v>110</v>
      </c>
      <c r="J50" s="116">
        <f>RasF!D121</f>
        <v>12946200</v>
      </c>
      <c r="K50" s="117">
        <f>RasF!E121</f>
        <v>12157221</v>
      </c>
    </row>
    <row r="51" spans="1:11" ht="12.9" customHeight="1" x14ac:dyDescent="0.25">
      <c r="A51" s="372"/>
      <c r="B51" s="390" t="str">
        <f>RasF!B148</f>
        <v>Kontrolni zbroj (AOP 001+018+024+031+071+078+085+103+110+125)</v>
      </c>
      <c r="C51" s="390"/>
      <c r="D51" s="390"/>
      <c r="E51" s="390"/>
      <c r="F51" s="390"/>
      <c r="G51" s="390"/>
      <c r="H51" s="390"/>
      <c r="I51" s="118">
        <f>RasF!C148</f>
        <v>137</v>
      </c>
      <c r="J51" s="119">
        <f>RasF!D148</f>
        <v>12946200</v>
      </c>
      <c r="K51" s="120">
        <f>RasF!E148</f>
        <v>12157221</v>
      </c>
    </row>
    <row r="52" spans="1:11" ht="12.9" customHeight="1" x14ac:dyDescent="0.25">
      <c r="A52" s="370" t="s">
        <v>2271</v>
      </c>
      <c r="B52" s="403" t="str">
        <f>PVRIO!B12</f>
        <v>Promjene u vrijednosti i obujmu imovine (AOP 002+018)</v>
      </c>
      <c r="C52" s="403"/>
      <c r="D52" s="403"/>
      <c r="E52" s="403"/>
      <c r="F52" s="403"/>
      <c r="G52" s="403"/>
      <c r="H52" s="403"/>
      <c r="I52" s="112">
        <f>PVRIO!C12</f>
        <v>1</v>
      </c>
      <c r="J52" s="113">
        <f>PVRIO!D12</f>
        <v>20892</v>
      </c>
      <c r="K52" s="114">
        <f>PVRIO!E12</f>
        <v>20892</v>
      </c>
    </row>
    <row r="53" spans="1:11" ht="12.9" customHeight="1" x14ac:dyDescent="0.25">
      <c r="A53" s="371"/>
      <c r="B53" s="401" t="str">
        <f>PVRIO!B29</f>
        <v>Promjene u obujmu imovine (AOP 019+026)</v>
      </c>
      <c r="C53" s="401"/>
      <c r="D53" s="401"/>
      <c r="E53" s="401"/>
      <c r="F53" s="401"/>
      <c r="G53" s="401"/>
      <c r="H53" s="401"/>
      <c r="I53" s="115">
        <f>PVRIO!C29</f>
        <v>18</v>
      </c>
      <c r="J53" s="116">
        <f>PVRIO!D29</f>
        <v>20892</v>
      </c>
      <c r="K53" s="117">
        <f>PVRIO!E29</f>
        <v>20892</v>
      </c>
    </row>
    <row r="54" spans="1:11" ht="12.9"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125641</v>
      </c>
    </row>
    <row r="57" spans="1:11" ht="12.9"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953694</v>
      </c>
    </row>
    <row r="58" spans="1:11" ht="12.9"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953694</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402" activePane="bottomLeft" state="frozen"/>
      <selection pane="bottomLeft" activeCell="E683" sqref="E683"/>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09072</v>
      </c>
      <c r="C4" s="414"/>
      <c r="D4" s="414"/>
      <c r="E4" s="415">
        <f>SUM(Skriveni!G2:G976)</f>
        <v>192687936.06899998</v>
      </c>
      <c r="F4" s="416"/>
    </row>
    <row r="5" spans="1:7" s="23" customFormat="1" ht="15" customHeight="1" x14ac:dyDescent="0.2">
      <c r="B5" s="413" t="str">
        <f>"Naziv: "&amp;IF(RefStr!B10&lt;&gt;"",RefStr!B10,"_______________________________________")</f>
        <v>Naziv: OŠ VLADIMIR NAZOR ĐAKOVO</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12880628</v>
      </c>
      <c r="E12" s="147">
        <f>E13+E50+E56+E85+E116+E134+E141+E147</f>
        <v>12227895</v>
      </c>
      <c r="F12" s="148">
        <f>IF(D12&lt;&gt;0,IF(E12/D12&gt;=100,"&gt;&gt;100",E12/D12*100),"-")</f>
        <v>94.932444287654292</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11271477</v>
      </c>
      <c r="E56" s="147">
        <f>E57+E60+E65+E68+E71+E74+E77+E80</f>
        <v>10485707</v>
      </c>
      <c r="F56" s="150">
        <f t="shared" si="0"/>
        <v>93.028686480041614</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55030</v>
      </c>
      <c r="E68" s="147">
        <f>SUM(E69:E70)</f>
        <v>67806</v>
      </c>
      <c r="F68" s="150">
        <f t="shared" si="0"/>
        <v>123.21642740323459</v>
      </c>
    </row>
    <row r="69" spans="1:6" s="8" customFormat="1" x14ac:dyDescent="0.25">
      <c r="A69" s="145">
        <v>6341</v>
      </c>
      <c r="B69" s="146" t="s">
        <v>3699</v>
      </c>
      <c r="C69" s="345">
        <v>58</v>
      </c>
      <c r="D69" s="149">
        <v>55030</v>
      </c>
      <c r="E69" s="149">
        <v>67806</v>
      </c>
      <c r="F69" s="148">
        <f t="shared" si="0"/>
        <v>123.21642740323459</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11216447</v>
      </c>
      <c r="E74" s="147">
        <f>SUM(E75:E76)</f>
        <v>10414045</v>
      </c>
      <c r="F74" s="150">
        <f t="shared" si="0"/>
        <v>92.846201653696582</v>
      </c>
    </row>
    <row r="75" spans="1:6" s="8" customFormat="1" x14ac:dyDescent="0.25">
      <c r="A75" s="145" t="s">
        <v>1142</v>
      </c>
      <c r="B75" s="146" t="s">
        <v>3980</v>
      </c>
      <c r="C75" s="345">
        <v>64</v>
      </c>
      <c r="D75" s="149">
        <v>9735831</v>
      </c>
      <c r="E75" s="149">
        <v>10355825</v>
      </c>
      <c r="F75" s="148">
        <f t="shared" si="0"/>
        <v>106.36816723708536</v>
      </c>
    </row>
    <row r="76" spans="1:6" s="8" customFormat="1" x14ac:dyDescent="0.25">
      <c r="A76" s="145" t="s">
        <v>3981</v>
      </c>
      <c r="B76" s="146" t="s">
        <v>3982</v>
      </c>
      <c r="C76" s="345">
        <v>65</v>
      </c>
      <c r="D76" s="149">
        <v>1480616</v>
      </c>
      <c r="E76" s="149">
        <v>58220</v>
      </c>
      <c r="F76" s="148">
        <f t="shared" si="0"/>
        <v>3.9321471603710889</v>
      </c>
    </row>
    <row r="77" spans="1:6" s="8" customFormat="1" x14ac:dyDescent="0.25">
      <c r="A77" s="145" t="s">
        <v>3983</v>
      </c>
      <c r="B77" s="146" t="s">
        <v>919</v>
      </c>
      <c r="C77" s="345">
        <v>66</v>
      </c>
      <c r="D77" s="147">
        <f>SUM(D78:D79)</f>
        <v>0</v>
      </c>
      <c r="E77" s="147">
        <f>SUM(E78:E79)</f>
        <v>3856</v>
      </c>
      <c r="F77" s="150" t="str">
        <f t="shared" si="0"/>
        <v>-</v>
      </c>
    </row>
    <row r="78" spans="1:6" s="8" customFormat="1" x14ac:dyDescent="0.25">
      <c r="A78" s="145" t="s">
        <v>3984</v>
      </c>
      <c r="B78" s="146" t="s">
        <v>920</v>
      </c>
      <c r="C78" s="345">
        <v>67</v>
      </c>
      <c r="D78" s="149"/>
      <c r="E78" s="149">
        <v>3856</v>
      </c>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1287</v>
      </c>
      <c r="E85" s="147">
        <f>E86+E94+E101+E109</f>
        <v>25</v>
      </c>
      <c r="F85" s="150">
        <f t="shared" si="1"/>
        <v>1.9425019425019423</v>
      </c>
    </row>
    <row r="86" spans="1:6" s="8" customFormat="1" x14ac:dyDescent="0.25">
      <c r="A86" s="145">
        <v>641</v>
      </c>
      <c r="B86" s="146" t="s">
        <v>929</v>
      </c>
      <c r="C86" s="345">
        <v>75</v>
      </c>
      <c r="D86" s="147">
        <f>SUM(D87:D93)</f>
        <v>87</v>
      </c>
      <c r="E86" s="147">
        <f>SUM(E87:E93)</f>
        <v>25</v>
      </c>
      <c r="F86" s="150">
        <f t="shared" si="1"/>
        <v>28.735632183908045</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87</v>
      </c>
      <c r="E88" s="149">
        <v>25</v>
      </c>
      <c r="F88" s="148">
        <f t="shared" si="1"/>
        <v>28.735632183908045</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1200</v>
      </c>
      <c r="E94" s="147">
        <f>SUM(E95:E100)</f>
        <v>0</v>
      </c>
      <c r="F94" s="150">
        <f t="shared" si="1"/>
        <v>0</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v>1200</v>
      </c>
      <c r="E96" s="149"/>
      <c r="F96" s="148">
        <f t="shared" si="1"/>
        <v>0</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182258</v>
      </c>
      <c r="E116" s="147">
        <f>E117+E122+E130</f>
        <v>92880</v>
      </c>
      <c r="F116" s="150">
        <f t="shared" si="1"/>
        <v>50.960726003796822</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182258</v>
      </c>
      <c r="E122" s="147">
        <f>SUM(E123:E129)</f>
        <v>92880</v>
      </c>
      <c r="F122" s="150">
        <f t="shared" si="1"/>
        <v>50.960726003796822</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182258</v>
      </c>
      <c r="E127" s="149">
        <v>92880</v>
      </c>
      <c r="F127" s="148">
        <f t="shared" si="1"/>
        <v>50.960726003796822</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52381</v>
      </c>
      <c r="E134" s="147">
        <f>E135+E138</f>
        <v>35200</v>
      </c>
      <c r="F134" s="150">
        <f t="shared" si="1"/>
        <v>67.199938909146454</v>
      </c>
    </row>
    <row r="135" spans="1:6" s="8" customFormat="1" x14ac:dyDescent="0.25">
      <c r="A135" s="145">
        <v>661</v>
      </c>
      <c r="B135" s="146" t="s">
        <v>425</v>
      </c>
      <c r="C135" s="345">
        <v>124</v>
      </c>
      <c r="D135" s="147">
        <f>SUM(D136:D137)</f>
        <v>24000</v>
      </c>
      <c r="E135" s="147">
        <f>SUM(E136:E137)</f>
        <v>24000</v>
      </c>
      <c r="F135" s="150">
        <f t="shared" si="1"/>
        <v>100</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24000</v>
      </c>
      <c r="E137" s="149">
        <v>24000</v>
      </c>
      <c r="F137" s="148">
        <f t="shared" si="1"/>
        <v>100</v>
      </c>
    </row>
    <row r="138" spans="1:6" s="8" customFormat="1" x14ac:dyDescent="0.25">
      <c r="A138" s="145">
        <v>663</v>
      </c>
      <c r="B138" s="151" t="s">
        <v>426</v>
      </c>
      <c r="C138" s="345">
        <v>127</v>
      </c>
      <c r="D138" s="147">
        <f>SUM(D139:D140)</f>
        <v>28381</v>
      </c>
      <c r="E138" s="147">
        <f>SUM(E139:E140)</f>
        <v>11200</v>
      </c>
      <c r="F138" s="150">
        <f t="shared" si="1"/>
        <v>39.46302103519961</v>
      </c>
    </row>
    <row r="139" spans="1:6" s="8" customFormat="1" x14ac:dyDescent="0.25">
      <c r="A139" s="145">
        <v>6631</v>
      </c>
      <c r="B139" s="146" t="s">
        <v>1502</v>
      </c>
      <c r="C139" s="345">
        <v>128</v>
      </c>
      <c r="D139" s="149">
        <v>4450</v>
      </c>
      <c r="E139" s="149">
        <v>992</v>
      </c>
      <c r="F139" s="148">
        <f t="shared" si="1"/>
        <v>22.292134831460675</v>
      </c>
    </row>
    <row r="140" spans="1:6" s="8" customFormat="1" x14ac:dyDescent="0.25">
      <c r="A140" s="145">
        <v>6632</v>
      </c>
      <c r="B140" s="151" t="s">
        <v>1503</v>
      </c>
      <c r="C140" s="345">
        <v>129</v>
      </c>
      <c r="D140" s="149">
        <v>23931</v>
      </c>
      <c r="E140" s="149">
        <v>10208</v>
      </c>
      <c r="F140" s="148">
        <f t="shared" si="1"/>
        <v>42.655969244912455</v>
      </c>
    </row>
    <row r="141" spans="1:6" s="8" customFormat="1" x14ac:dyDescent="0.25">
      <c r="A141" s="145">
        <v>67</v>
      </c>
      <c r="B141" s="151" t="s">
        <v>427</v>
      </c>
      <c r="C141" s="345">
        <v>130</v>
      </c>
      <c r="D141" s="147">
        <f>D142+D146</f>
        <v>1373225</v>
      </c>
      <c r="E141" s="147">
        <f>E142+E146</f>
        <v>1614083</v>
      </c>
      <c r="F141" s="150">
        <f t="shared" si="1"/>
        <v>117.53958746745798</v>
      </c>
    </row>
    <row r="142" spans="1:6" s="8" customFormat="1" ht="22.8" x14ac:dyDescent="0.25">
      <c r="A142" s="145">
        <v>671</v>
      </c>
      <c r="B142" s="154" t="s">
        <v>1672</v>
      </c>
      <c r="C142" s="345">
        <v>131</v>
      </c>
      <c r="D142" s="147">
        <f>SUM(D143:D145)</f>
        <v>1373225</v>
      </c>
      <c r="E142" s="147">
        <f>SUM(E143:E145)</f>
        <v>1614083</v>
      </c>
      <c r="F142" s="150">
        <f t="shared" ref="F142:F205" si="2">IF(D142&lt;&gt;0,IF(E142/D142&gt;=100,"&gt;&gt;100",E142/D142*100),"-")</f>
        <v>117.53958746745798</v>
      </c>
    </row>
    <row r="143" spans="1:6" s="8" customFormat="1" x14ac:dyDescent="0.25">
      <c r="A143" s="145">
        <v>6711</v>
      </c>
      <c r="B143" s="146" t="s">
        <v>3582</v>
      </c>
      <c r="C143" s="345">
        <v>132</v>
      </c>
      <c r="D143" s="149">
        <v>1321135</v>
      </c>
      <c r="E143" s="149">
        <v>1467318</v>
      </c>
      <c r="F143" s="148">
        <f t="shared" si="2"/>
        <v>111.06495551173801</v>
      </c>
    </row>
    <row r="144" spans="1:6" s="8" customFormat="1" x14ac:dyDescent="0.25">
      <c r="A144" s="145">
        <v>6712</v>
      </c>
      <c r="B144" s="151" t="s">
        <v>2276</v>
      </c>
      <c r="C144" s="345">
        <v>133</v>
      </c>
      <c r="D144" s="149">
        <v>52090</v>
      </c>
      <c r="E144" s="149">
        <v>146765</v>
      </c>
      <c r="F144" s="148">
        <f t="shared" si="2"/>
        <v>281.75273564983684</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11200861</v>
      </c>
      <c r="E159" s="147">
        <f>E160+E171+E204+E223+E232+E257+E268</f>
        <v>11919755</v>
      </c>
      <c r="F159" s="150">
        <f t="shared" si="2"/>
        <v>106.41820302921357</v>
      </c>
    </row>
    <row r="160" spans="1:6" s="8" customFormat="1" x14ac:dyDescent="0.25">
      <c r="A160" s="145">
        <v>31</v>
      </c>
      <c r="B160" s="146" t="s">
        <v>431</v>
      </c>
      <c r="C160" s="345">
        <v>149</v>
      </c>
      <c r="D160" s="147">
        <f>D161+D166+D167</f>
        <v>9344957</v>
      </c>
      <c r="E160" s="147">
        <f>E161+E166+E167</f>
        <v>9755568</v>
      </c>
      <c r="F160" s="150">
        <f t="shared" si="2"/>
        <v>104.39393140064743</v>
      </c>
    </row>
    <row r="161" spans="1:6" s="8" customFormat="1" x14ac:dyDescent="0.25">
      <c r="A161" s="145">
        <v>311</v>
      </c>
      <c r="B161" s="146" t="s">
        <v>432</v>
      </c>
      <c r="C161" s="345">
        <v>150</v>
      </c>
      <c r="D161" s="147">
        <f>SUM(D162:D165)</f>
        <v>7719411</v>
      </c>
      <c r="E161" s="147">
        <f>SUM(E162:E165)</f>
        <v>8029437</v>
      </c>
      <c r="F161" s="150">
        <f t="shared" si="2"/>
        <v>104.01618724537403</v>
      </c>
    </row>
    <row r="162" spans="1:6" s="8" customFormat="1" x14ac:dyDescent="0.25">
      <c r="A162" s="145">
        <v>3111</v>
      </c>
      <c r="B162" s="146" t="s">
        <v>385</v>
      </c>
      <c r="C162" s="345">
        <v>151</v>
      </c>
      <c r="D162" s="149">
        <v>7719411</v>
      </c>
      <c r="E162" s="149">
        <v>8029437</v>
      </c>
      <c r="F162" s="148">
        <f t="shared" si="2"/>
        <v>104.01618724537403</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297807</v>
      </c>
      <c r="E166" s="149">
        <v>344145</v>
      </c>
      <c r="F166" s="148">
        <f t="shared" si="2"/>
        <v>115.5597417119141</v>
      </c>
    </row>
    <row r="167" spans="1:6" s="8" customFormat="1" x14ac:dyDescent="0.25">
      <c r="A167" s="145">
        <v>313</v>
      </c>
      <c r="B167" s="146" t="s">
        <v>2853</v>
      </c>
      <c r="C167" s="345">
        <v>156</v>
      </c>
      <c r="D167" s="147">
        <f>SUM(D168:D170)</f>
        <v>1327739</v>
      </c>
      <c r="E167" s="147">
        <f>SUM(E168:E170)</f>
        <v>1381986</v>
      </c>
      <c r="F167" s="150">
        <f t="shared" si="2"/>
        <v>104.08566743915783</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1196509</v>
      </c>
      <c r="E169" s="149">
        <v>1244685</v>
      </c>
      <c r="F169" s="148">
        <f t="shared" si="2"/>
        <v>104.02638007737511</v>
      </c>
    </row>
    <row r="170" spans="1:6" s="8" customFormat="1" x14ac:dyDescent="0.25">
      <c r="A170" s="145">
        <v>3133</v>
      </c>
      <c r="B170" s="146" t="s">
        <v>264</v>
      </c>
      <c r="C170" s="345">
        <v>159</v>
      </c>
      <c r="D170" s="149">
        <v>131230</v>
      </c>
      <c r="E170" s="149">
        <v>137301</v>
      </c>
      <c r="F170" s="148">
        <f t="shared" si="2"/>
        <v>104.62622875866798</v>
      </c>
    </row>
    <row r="171" spans="1:6" s="8" customFormat="1" x14ac:dyDescent="0.25">
      <c r="A171" s="145">
        <v>32</v>
      </c>
      <c r="B171" s="146" t="s">
        <v>433</v>
      </c>
      <c r="C171" s="345">
        <v>160</v>
      </c>
      <c r="D171" s="147">
        <f>D172+D177+D185+D195+D196</f>
        <v>1850003</v>
      </c>
      <c r="E171" s="147">
        <f>E172+E177+E185+E195+E196</f>
        <v>2158371</v>
      </c>
      <c r="F171" s="150">
        <f t="shared" si="2"/>
        <v>116.66851351051864</v>
      </c>
    </row>
    <row r="172" spans="1:6" s="8" customFormat="1" x14ac:dyDescent="0.25">
      <c r="A172" s="145">
        <v>321</v>
      </c>
      <c r="B172" s="146" t="s">
        <v>3359</v>
      </c>
      <c r="C172" s="345">
        <v>161</v>
      </c>
      <c r="D172" s="147">
        <f>SUM(D173:D176)</f>
        <v>288364</v>
      </c>
      <c r="E172" s="147">
        <f>SUM(E173:E176)</f>
        <v>329588</v>
      </c>
      <c r="F172" s="150">
        <f t="shared" si="2"/>
        <v>114.29582056012539</v>
      </c>
    </row>
    <row r="173" spans="1:6" s="8" customFormat="1" x14ac:dyDescent="0.25">
      <c r="A173" s="145">
        <v>3211</v>
      </c>
      <c r="B173" s="146" t="s">
        <v>3243</v>
      </c>
      <c r="C173" s="345">
        <v>162</v>
      </c>
      <c r="D173" s="149">
        <v>40383</v>
      </c>
      <c r="E173" s="149">
        <v>47298</v>
      </c>
      <c r="F173" s="148">
        <f t="shared" si="2"/>
        <v>117.12354208454052</v>
      </c>
    </row>
    <row r="174" spans="1:6" s="8" customFormat="1" x14ac:dyDescent="0.25">
      <c r="A174" s="145">
        <v>3212</v>
      </c>
      <c r="B174" s="146" t="s">
        <v>108</v>
      </c>
      <c r="C174" s="345">
        <v>163</v>
      </c>
      <c r="D174" s="149">
        <v>233199</v>
      </c>
      <c r="E174" s="149">
        <v>267609</v>
      </c>
      <c r="F174" s="148">
        <f t="shared" si="2"/>
        <v>114.75563788867018</v>
      </c>
    </row>
    <row r="175" spans="1:6" s="8" customFormat="1" x14ac:dyDescent="0.25">
      <c r="A175" s="145">
        <v>3213</v>
      </c>
      <c r="B175" s="146" t="s">
        <v>2999</v>
      </c>
      <c r="C175" s="345">
        <v>164</v>
      </c>
      <c r="D175" s="149">
        <v>6723</v>
      </c>
      <c r="E175" s="149">
        <v>4671</v>
      </c>
      <c r="F175" s="148">
        <f t="shared" si="2"/>
        <v>69.47791164658635</v>
      </c>
    </row>
    <row r="176" spans="1:6" s="8" customFormat="1" x14ac:dyDescent="0.25">
      <c r="A176" s="145">
        <v>3214</v>
      </c>
      <c r="B176" s="146" t="s">
        <v>2998</v>
      </c>
      <c r="C176" s="345">
        <v>165</v>
      </c>
      <c r="D176" s="149">
        <v>8059</v>
      </c>
      <c r="E176" s="149">
        <v>10010</v>
      </c>
      <c r="F176" s="148">
        <f t="shared" si="2"/>
        <v>124.20895892790669</v>
      </c>
    </row>
    <row r="177" spans="1:6" s="8" customFormat="1" x14ac:dyDescent="0.25">
      <c r="A177" s="145">
        <v>322</v>
      </c>
      <c r="B177" s="146" t="s">
        <v>3360</v>
      </c>
      <c r="C177" s="345">
        <v>166</v>
      </c>
      <c r="D177" s="147">
        <f>SUM(D178:D184)</f>
        <v>673933</v>
      </c>
      <c r="E177" s="147">
        <f>SUM(E178:E184)</f>
        <v>771253</v>
      </c>
      <c r="F177" s="150">
        <f t="shared" si="2"/>
        <v>114.4406046298371</v>
      </c>
    </row>
    <row r="178" spans="1:6" s="8" customFormat="1" x14ac:dyDescent="0.25">
      <c r="A178" s="145">
        <v>3221</v>
      </c>
      <c r="B178" s="146" t="s">
        <v>3000</v>
      </c>
      <c r="C178" s="345">
        <v>167</v>
      </c>
      <c r="D178" s="149">
        <v>150846</v>
      </c>
      <c r="E178" s="149">
        <v>117464</v>
      </c>
      <c r="F178" s="148">
        <f t="shared" si="2"/>
        <v>77.870145711520351</v>
      </c>
    </row>
    <row r="179" spans="1:6" s="8" customFormat="1" x14ac:dyDescent="0.25">
      <c r="A179" s="145">
        <v>3222</v>
      </c>
      <c r="B179" s="146" t="s">
        <v>3001</v>
      </c>
      <c r="C179" s="345">
        <v>168</v>
      </c>
      <c r="D179" s="149">
        <v>204815</v>
      </c>
      <c r="E179" s="149">
        <v>391882</v>
      </c>
      <c r="F179" s="148">
        <f t="shared" si="2"/>
        <v>191.33461904645657</v>
      </c>
    </row>
    <row r="180" spans="1:6" s="8" customFormat="1" x14ac:dyDescent="0.25">
      <c r="A180" s="145">
        <v>3223</v>
      </c>
      <c r="B180" s="146" t="s">
        <v>3002</v>
      </c>
      <c r="C180" s="345">
        <v>169</v>
      </c>
      <c r="D180" s="149">
        <v>278830</v>
      </c>
      <c r="E180" s="149">
        <v>223590</v>
      </c>
      <c r="F180" s="148">
        <f t="shared" si="2"/>
        <v>80.188645411182435</v>
      </c>
    </row>
    <row r="181" spans="1:6" s="8" customFormat="1" x14ac:dyDescent="0.25">
      <c r="A181" s="145">
        <v>3224</v>
      </c>
      <c r="B181" s="146" t="s">
        <v>2236</v>
      </c>
      <c r="C181" s="345">
        <v>170</v>
      </c>
      <c r="D181" s="149">
        <v>18663</v>
      </c>
      <c r="E181" s="149">
        <v>14334</v>
      </c>
      <c r="F181" s="148">
        <f t="shared" si="2"/>
        <v>76.804372287413599</v>
      </c>
    </row>
    <row r="182" spans="1:6" s="8" customFormat="1" x14ac:dyDescent="0.25">
      <c r="A182" s="145">
        <v>3225</v>
      </c>
      <c r="B182" s="146" t="s">
        <v>504</v>
      </c>
      <c r="C182" s="345">
        <v>171</v>
      </c>
      <c r="D182" s="149">
        <v>16688</v>
      </c>
      <c r="E182" s="149">
        <v>21687</v>
      </c>
      <c r="F182" s="148">
        <f t="shared" si="2"/>
        <v>129.95565675934805</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4091</v>
      </c>
      <c r="E184" s="149">
        <v>2296</v>
      </c>
      <c r="F184" s="148">
        <f t="shared" si="2"/>
        <v>56.123197262283064</v>
      </c>
    </row>
    <row r="185" spans="1:6" s="8" customFormat="1" x14ac:dyDescent="0.25">
      <c r="A185" s="145">
        <v>323</v>
      </c>
      <c r="B185" s="146" t="s">
        <v>2312</v>
      </c>
      <c r="C185" s="345">
        <v>174</v>
      </c>
      <c r="D185" s="147">
        <f>SUM(D186:D194)</f>
        <v>746836</v>
      </c>
      <c r="E185" s="147">
        <f>SUM(E186:E194)</f>
        <v>928088</v>
      </c>
      <c r="F185" s="150">
        <f t="shared" si="2"/>
        <v>124.2693174940683</v>
      </c>
    </row>
    <row r="186" spans="1:6" s="8" customFormat="1" x14ac:dyDescent="0.25">
      <c r="A186" s="145">
        <v>3231</v>
      </c>
      <c r="B186" s="146" t="s">
        <v>855</v>
      </c>
      <c r="C186" s="345">
        <v>175</v>
      </c>
      <c r="D186" s="149">
        <v>224862</v>
      </c>
      <c r="E186" s="149">
        <v>203759</v>
      </c>
      <c r="F186" s="148">
        <f t="shared" si="2"/>
        <v>90.615132837028938</v>
      </c>
    </row>
    <row r="187" spans="1:6" s="8" customFormat="1" x14ac:dyDescent="0.25">
      <c r="A187" s="145">
        <v>3232</v>
      </c>
      <c r="B187" s="146" t="s">
        <v>3870</v>
      </c>
      <c r="C187" s="345">
        <v>176</v>
      </c>
      <c r="D187" s="149">
        <v>98963</v>
      </c>
      <c r="E187" s="149">
        <v>296532</v>
      </c>
      <c r="F187" s="148">
        <f t="shared" si="2"/>
        <v>299.63925911704376</v>
      </c>
    </row>
    <row r="188" spans="1:6" s="8" customFormat="1" x14ac:dyDescent="0.25">
      <c r="A188" s="145">
        <v>3233</v>
      </c>
      <c r="B188" s="146" t="s">
        <v>3871</v>
      </c>
      <c r="C188" s="345">
        <v>177</v>
      </c>
      <c r="D188" s="149">
        <v>4309</v>
      </c>
      <c r="E188" s="149">
        <v>4647</v>
      </c>
      <c r="F188" s="148">
        <f t="shared" si="2"/>
        <v>107.84404734277095</v>
      </c>
    </row>
    <row r="189" spans="1:6" s="8" customFormat="1" x14ac:dyDescent="0.25">
      <c r="A189" s="145">
        <v>3234</v>
      </c>
      <c r="B189" s="146" t="s">
        <v>3872</v>
      </c>
      <c r="C189" s="345">
        <v>178</v>
      </c>
      <c r="D189" s="149">
        <v>81356</v>
      </c>
      <c r="E189" s="149">
        <v>82659</v>
      </c>
      <c r="F189" s="148">
        <f t="shared" si="2"/>
        <v>101.60160283199764</v>
      </c>
    </row>
    <row r="190" spans="1:6" s="8" customFormat="1" x14ac:dyDescent="0.25">
      <c r="A190" s="145">
        <v>3235</v>
      </c>
      <c r="B190" s="146" t="s">
        <v>3873</v>
      </c>
      <c r="C190" s="345">
        <v>179</v>
      </c>
      <c r="D190" s="149">
        <v>255930</v>
      </c>
      <c r="E190" s="149">
        <v>276450</v>
      </c>
      <c r="F190" s="148">
        <f t="shared" si="2"/>
        <v>108.01781737193762</v>
      </c>
    </row>
    <row r="191" spans="1:6" s="8" customFormat="1" x14ac:dyDescent="0.25">
      <c r="A191" s="145">
        <v>3236</v>
      </c>
      <c r="B191" s="146" t="s">
        <v>3874</v>
      </c>
      <c r="C191" s="345">
        <v>180</v>
      </c>
      <c r="D191" s="149">
        <v>25299</v>
      </c>
      <c r="E191" s="149">
        <v>19681</v>
      </c>
      <c r="F191" s="148">
        <f t="shared" si="2"/>
        <v>77.793588679394446</v>
      </c>
    </row>
    <row r="192" spans="1:6" s="8" customFormat="1" x14ac:dyDescent="0.25">
      <c r="A192" s="145">
        <v>3237</v>
      </c>
      <c r="B192" s="146" t="s">
        <v>3875</v>
      </c>
      <c r="C192" s="345">
        <v>181</v>
      </c>
      <c r="D192" s="149">
        <v>500</v>
      </c>
      <c r="E192" s="149"/>
      <c r="F192" s="148">
        <f t="shared" si="2"/>
        <v>0</v>
      </c>
    </row>
    <row r="193" spans="1:6" s="8" customFormat="1" x14ac:dyDescent="0.25">
      <c r="A193" s="145">
        <v>3238</v>
      </c>
      <c r="B193" s="146" t="s">
        <v>702</v>
      </c>
      <c r="C193" s="345">
        <v>182</v>
      </c>
      <c r="D193" s="149">
        <v>8950</v>
      </c>
      <c r="E193" s="149">
        <v>9590</v>
      </c>
      <c r="F193" s="148">
        <f t="shared" si="2"/>
        <v>107.15083798882681</v>
      </c>
    </row>
    <row r="194" spans="1:6" s="8" customFormat="1" x14ac:dyDescent="0.25">
      <c r="A194" s="145">
        <v>3239</v>
      </c>
      <c r="B194" s="146" t="s">
        <v>703</v>
      </c>
      <c r="C194" s="345">
        <v>183</v>
      </c>
      <c r="D194" s="149">
        <v>46667</v>
      </c>
      <c r="E194" s="149">
        <v>34770</v>
      </c>
      <c r="F194" s="148">
        <f t="shared" si="2"/>
        <v>74.506610667066667</v>
      </c>
    </row>
    <row r="195" spans="1:6" s="8" customFormat="1" x14ac:dyDescent="0.25">
      <c r="A195" s="145">
        <v>324</v>
      </c>
      <c r="B195" s="146" t="s">
        <v>3584</v>
      </c>
      <c r="C195" s="345">
        <v>184</v>
      </c>
      <c r="D195" s="149">
        <v>67173</v>
      </c>
      <c r="E195" s="149">
        <v>63664</v>
      </c>
      <c r="F195" s="148">
        <f t="shared" si="2"/>
        <v>94.776174951245295</v>
      </c>
    </row>
    <row r="196" spans="1:6" s="8" customFormat="1" x14ac:dyDescent="0.25">
      <c r="A196" s="145">
        <v>329</v>
      </c>
      <c r="B196" s="146" t="s">
        <v>434</v>
      </c>
      <c r="C196" s="345">
        <v>185</v>
      </c>
      <c r="D196" s="147">
        <f>SUM(D197:D203)</f>
        <v>73697</v>
      </c>
      <c r="E196" s="147">
        <f>SUM(E197:E203)</f>
        <v>65778</v>
      </c>
      <c r="F196" s="150">
        <f t="shared" si="2"/>
        <v>89.254650799896879</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c r="E198" s="149"/>
      <c r="F198" s="148" t="str">
        <f t="shared" si="2"/>
        <v>-</v>
      </c>
    </row>
    <row r="199" spans="1:6" s="8" customFormat="1" x14ac:dyDescent="0.25">
      <c r="A199" s="145">
        <v>3293</v>
      </c>
      <c r="B199" s="146" t="s">
        <v>1967</v>
      </c>
      <c r="C199" s="345">
        <v>188</v>
      </c>
      <c r="D199" s="149">
        <v>13613</v>
      </c>
      <c r="E199" s="149">
        <v>1441</v>
      </c>
      <c r="F199" s="148">
        <f t="shared" si="2"/>
        <v>10.585469771541907</v>
      </c>
    </row>
    <row r="200" spans="1:6" s="8" customFormat="1" x14ac:dyDescent="0.25">
      <c r="A200" s="145">
        <v>3294</v>
      </c>
      <c r="B200" s="146" t="s">
        <v>2313</v>
      </c>
      <c r="C200" s="345">
        <v>189</v>
      </c>
      <c r="D200" s="149">
        <v>1000</v>
      </c>
      <c r="E200" s="149">
        <v>1400</v>
      </c>
      <c r="F200" s="148">
        <f t="shared" si="2"/>
        <v>140</v>
      </c>
    </row>
    <row r="201" spans="1:6" s="8" customFormat="1" x14ac:dyDescent="0.25">
      <c r="A201" s="145">
        <v>3295</v>
      </c>
      <c r="B201" s="146" t="s">
        <v>3585</v>
      </c>
      <c r="C201" s="345">
        <v>190</v>
      </c>
      <c r="D201" s="149">
        <v>25576</v>
      </c>
      <c r="E201" s="149">
        <v>24668</v>
      </c>
      <c r="F201" s="148">
        <f t="shared" si="2"/>
        <v>96.449796684391615</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33508</v>
      </c>
      <c r="E203" s="149">
        <v>38269</v>
      </c>
      <c r="F203" s="148">
        <f t="shared" si="2"/>
        <v>114.20854721260594</v>
      </c>
    </row>
    <row r="204" spans="1:6" s="8" customFormat="1" x14ac:dyDescent="0.25">
      <c r="A204" s="145">
        <v>34</v>
      </c>
      <c r="B204" s="151" t="s">
        <v>435</v>
      </c>
      <c r="C204" s="345">
        <v>193</v>
      </c>
      <c r="D204" s="147">
        <f>D205+D210+D218</f>
        <v>5901</v>
      </c>
      <c r="E204" s="147">
        <f>E205+E210+E218</f>
        <v>5816</v>
      </c>
      <c r="F204" s="150">
        <f t="shared" si="2"/>
        <v>98.559566175224532</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5901</v>
      </c>
      <c r="E218" s="147">
        <f>SUM(E219:E222)</f>
        <v>5816</v>
      </c>
      <c r="F218" s="150">
        <f t="shared" si="3"/>
        <v>98.559566175224532</v>
      </c>
    </row>
    <row r="219" spans="1:6" s="8" customFormat="1" x14ac:dyDescent="0.25">
      <c r="A219" s="145">
        <v>3431</v>
      </c>
      <c r="B219" s="151" t="s">
        <v>3587</v>
      </c>
      <c r="C219" s="345">
        <v>208</v>
      </c>
      <c r="D219" s="149">
        <v>5901</v>
      </c>
      <c r="E219" s="149">
        <v>5816</v>
      </c>
      <c r="F219" s="148">
        <f t="shared" si="3"/>
        <v>98.559566175224532</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11200861</v>
      </c>
      <c r="E292" s="147">
        <f>E159-E290+E291</f>
        <v>11919755</v>
      </c>
      <c r="F292" s="150">
        <f t="shared" si="4"/>
        <v>106.41820302921357</v>
      </c>
    </row>
    <row r="293" spans="1:6" s="8" customFormat="1" x14ac:dyDescent="0.25">
      <c r="A293" s="145" t="s">
        <v>1215</v>
      </c>
      <c r="B293" s="146" t="s">
        <v>3441</v>
      </c>
      <c r="C293" s="345">
        <v>282</v>
      </c>
      <c r="D293" s="147">
        <f>IF(D12&gt;=D292,D12-D292,0)</f>
        <v>1679767</v>
      </c>
      <c r="E293" s="147">
        <f>IF(E12&gt;=E292,E12-E292,0)</f>
        <v>308140</v>
      </c>
      <c r="F293" s="150">
        <f t="shared" si="4"/>
        <v>18.344210834002574</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38674</v>
      </c>
      <c r="E295" s="149"/>
      <c r="F295" s="148">
        <f t="shared" si="4"/>
        <v>0</v>
      </c>
    </row>
    <row r="296" spans="1:6" s="8" customFormat="1" x14ac:dyDescent="0.25">
      <c r="A296" s="145">
        <v>92221</v>
      </c>
      <c r="B296" s="146" t="s">
        <v>4282</v>
      </c>
      <c r="C296" s="345">
        <v>285</v>
      </c>
      <c r="D296" s="149"/>
      <c r="E296" s="149">
        <v>23308</v>
      </c>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3594</v>
      </c>
      <c r="E301" s="147">
        <f>E302+E314+E347+E351</f>
        <v>3209</v>
      </c>
      <c r="F301" s="150">
        <f t="shared" ref="F301:F364" si="5">IF(D301&lt;&gt;0,IF(E301/D301&gt;=100,"&gt;&gt;100",E301/D301*100),"-")</f>
        <v>89.287701725097378</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3594</v>
      </c>
      <c r="E314" s="147">
        <f>E315+E320+E329+E334+E339+E342</f>
        <v>3209</v>
      </c>
      <c r="F314" s="150">
        <f t="shared" si="5"/>
        <v>89.287701725097378</v>
      </c>
    </row>
    <row r="315" spans="1:6" s="8" customFormat="1" x14ac:dyDescent="0.25">
      <c r="A315" s="145">
        <v>721</v>
      </c>
      <c r="B315" s="146" t="s">
        <v>3242</v>
      </c>
      <c r="C315" s="345">
        <v>303</v>
      </c>
      <c r="D315" s="147">
        <f>SUM(D316:D319)</f>
        <v>3594</v>
      </c>
      <c r="E315" s="147">
        <f>SUM(E316:E319)</f>
        <v>3209</v>
      </c>
      <c r="F315" s="150">
        <f t="shared" si="5"/>
        <v>89.287701725097378</v>
      </c>
    </row>
    <row r="316" spans="1:6" s="8" customFormat="1" x14ac:dyDescent="0.25">
      <c r="A316" s="145">
        <v>7211</v>
      </c>
      <c r="B316" s="146" t="s">
        <v>382</v>
      </c>
      <c r="C316" s="345">
        <v>304</v>
      </c>
      <c r="D316" s="149">
        <v>3594</v>
      </c>
      <c r="E316" s="149">
        <v>3209</v>
      </c>
      <c r="F316" s="148">
        <f t="shared" si="5"/>
        <v>89.287701725097378</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1745340</v>
      </c>
      <c r="E353" s="147">
        <f>E354+E366+E399+E403+E405</f>
        <v>237466</v>
      </c>
      <c r="F353" s="150">
        <f t="shared" si="5"/>
        <v>13.605715791765501</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90709</v>
      </c>
      <c r="E366" s="147">
        <f>E367+E372+E381+E386+E391+E394</f>
        <v>237466</v>
      </c>
      <c r="F366" s="150">
        <f t="shared" si="6"/>
        <v>261.78879714251065</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87059</v>
      </c>
      <c r="E372" s="147">
        <f>SUM(E373:E380)</f>
        <v>231602</v>
      </c>
      <c r="F372" s="150">
        <f t="shared" si="6"/>
        <v>266.02878507678702</v>
      </c>
    </row>
    <row r="373" spans="1:6" s="8" customFormat="1" x14ac:dyDescent="0.25">
      <c r="A373" s="145">
        <v>4221</v>
      </c>
      <c r="B373" s="146" t="s">
        <v>3941</v>
      </c>
      <c r="C373" s="345">
        <v>361</v>
      </c>
      <c r="D373" s="149">
        <v>38735</v>
      </c>
      <c r="E373" s="149">
        <v>83431</v>
      </c>
      <c r="F373" s="148">
        <f t="shared" si="6"/>
        <v>215.38918290951335</v>
      </c>
    </row>
    <row r="374" spans="1:6" s="8" customFormat="1" x14ac:dyDescent="0.25">
      <c r="A374" s="145">
        <v>4222</v>
      </c>
      <c r="B374" s="146" t="s">
        <v>3965</v>
      </c>
      <c r="C374" s="345">
        <v>362</v>
      </c>
      <c r="D374" s="149"/>
      <c r="E374" s="149">
        <v>3062</v>
      </c>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v>24903</v>
      </c>
      <c r="E376" s="149"/>
      <c r="F376" s="148">
        <f t="shared" si="6"/>
        <v>0</v>
      </c>
    </row>
    <row r="377" spans="1:6" s="8" customFormat="1" x14ac:dyDescent="0.25">
      <c r="A377" s="145">
        <v>4225</v>
      </c>
      <c r="B377" s="146" t="s">
        <v>3945</v>
      </c>
      <c r="C377" s="345">
        <v>365</v>
      </c>
      <c r="D377" s="149">
        <v>5796</v>
      </c>
      <c r="E377" s="149"/>
      <c r="F377" s="148">
        <f t="shared" si="6"/>
        <v>0</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17625</v>
      </c>
      <c r="E379" s="149">
        <v>145109</v>
      </c>
      <c r="F379" s="148">
        <f t="shared" si="6"/>
        <v>823.31347517730489</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3650</v>
      </c>
      <c r="E386" s="147">
        <f>SUM(E387:E390)</f>
        <v>5864</v>
      </c>
      <c r="F386" s="150">
        <f t="shared" si="6"/>
        <v>160.65753424657535</v>
      </c>
    </row>
    <row r="387" spans="1:6" s="8" customFormat="1" x14ac:dyDescent="0.25">
      <c r="A387" s="145">
        <v>4241</v>
      </c>
      <c r="B387" s="146" t="s">
        <v>2886</v>
      </c>
      <c r="C387" s="345">
        <v>375</v>
      </c>
      <c r="D387" s="149">
        <v>3650</v>
      </c>
      <c r="E387" s="149">
        <v>5864</v>
      </c>
      <c r="F387" s="148">
        <f t="shared" si="6"/>
        <v>160.65753424657535</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1654631</v>
      </c>
      <c r="E405" s="147">
        <f>SUM(E406:E409)</f>
        <v>0</v>
      </c>
      <c r="F405" s="150">
        <f t="shared" si="6"/>
        <v>0</v>
      </c>
    </row>
    <row r="406" spans="1:6" s="8" customFormat="1" x14ac:dyDescent="0.25">
      <c r="A406" s="145">
        <v>451</v>
      </c>
      <c r="B406" s="146" t="s">
        <v>2199</v>
      </c>
      <c r="C406" s="345">
        <v>394</v>
      </c>
      <c r="D406" s="149">
        <v>1654631</v>
      </c>
      <c r="E406" s="149"/>
      <c r="F406" s="148">
        <f t="shared" si="6"/>
        <v>0</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1741746</v>
      </c>
      <c r="E411" s="147">
        <f>IF(E353&gt;=E301, E353-E301, 0)</f>
        <v>234257</v>
      </c>
      <c r="F411" s="150">
        <f t="shared" si="6"/>
        <v>13.449550049203502</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12884222</v>
      </c>
      <c r="E415" s="147">
        <f>E12+E301</f>
        <v>12231104</v>
      </c>
      <c r="F415" s="150">
        <f t="shared" si="6"/>
        <v>94.93086971025491</v>
      </c>
    </row>
    <row r="416" spans="1:6" s="8" customFormat="1" x14ac:dyDescent="0.25">
      <c r="A416" s="145" t="s">
        <v>1215</v>
      </c>
      <c r="B416" s="146" t="s">
        <v>1993</v>
      </c>
      <c r="C416" s="345">
        <v>404</v>
      </c>
      <c r="D416" s="147">
        <f>D292+D353</f>
        <v>12946201</v>
      </c>
      <c r="E416" s="147">
        <f>E292+E353</f>
        <v>12157221</v>
      </c>
      <c r="F416" s="150">
        <f t="shared" si="6"/>
        <v>93.905702530031789</v>
      </c>
    </row>
    <row r="417" spans="1:6" s="8" customFormat="1" x14ac:dyDescent="0.25">
      <c r="A417" s="145" t="s">
        <v>1215</v>
      </c>
      <c r="B417" s="146" t="s">
        <v>1994</v>
      </c>
      <c r="C417" s="345">
        <v>405</v>
      </c>
      <c r="D417" s="147">
        <f>IF(D415&gt;=D416,D415-D416,0)</f>
        <v>0</v>
      </c>
      <c r="E417" s="147">
        <f>IF(E415&gt;=E416,E415-E416,0)</f>
        <v>73883</v>
      </c>
      <c r="F417" s="150" t="str">
        <f t="shared" si="6"/>
        <v>-</v>
      </c>
    </row>
    <row r="418" spans="1:6" s="8" customFormat="1" x14ac:dyDescent="0.25">
      <c r="A418" s="145" t="s">
        <v>1215</v>
      </c>
      <c r="B418" s="146" t="s">
        <v>1995</v>
      </c>
      <c r="C418" s="345">
        <v>406</v>
      </c>
      <c r="D418" s="147">
        <f>IF(D416&gt;=D415,D416-D415,0)</f>
        <v>61979</v>
      </c>
      <c r="E418" s="147">
        <f>IF(E416&gt;=E415,E416-E415,0)</f>
        <v>0</v>
      </c>
      <c r="F418" s="150">
        <f t="shared" si="6"/>
        <v>0</v>
      </c>
    </row>
    <row r="419" spans="1:6" s="8" customFormat="1" x14ac:dyDescent="0.25">
      <c r="A419" s="160" t="s">
        <v>1592</v>
      </c>
      <c r="B419" s="151" t="s">
        <v>1996</v>
      </c>
      <c r="C419" s="345">
        <v>407</v>
      </c>
      <c r="D419" s="147">
        <f>IF(D295-D296+D412-D413&gt;=0,D295-D296+D412-D413,0)</f>
        <v>38674</v>
      </c>
      <c r="E419" s="147">
        <f>IF(E295-E296+E412-E413&gt;=0,E295-E296+E412-E413,0)</f>
        <v>0</v>
      </c>
      <c r="F419" s="150">
        <f t="shared" si="6"/>
        <v>0</v>
      </c>
    </row>
    <row r="420" spans="1:6" s="8" customFormat="1" x14ac:dyDescent="0.25">
      <c r="A420" s="160" t="s">
        <v>1592</v>
      </c>
      <c r="B420" s="146" t="s">
        <v>1997</v>
      </c>
      <c r="C420" s="345">
        <v>408</v>
      </c>
      <c r="D420" s="147">
        <f>IF(D296-D295+D413-D412&gt;=0,D296-D295+D413-D412,0)</f>
        <v>0</v>
      </c>
      <c r="E420" s="147">
        <f>IF(E296-E295+E413-E412&gt;=0,E296-E295+E413-E412,0)</f>
        <v>23308</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12884222</v>
      </c>
      <c r="E642" s="147">
        <f>E415+E423</f>
        <v>12231104</v>
      </c>
      <c r="F642" s="148">
        <f t="shared" si="10"/>
        <v>94.93086971025491</v>
      </c>
    </row>
    <row r="643" spans="1:6" s="8" customFormat="1" x14ac:dyDescent="0.25">
      <c r="A643" s="145" t="s">
        <v>1215</v>
      </c>
      <c r="B643" s="146" t="s">
        <v>1246</v>
      </c>
      <c r="C643" s="345">
        <v>630</v>
      </c>
      <c r="D643" s="147">
        <f>D416+D531</f>
        <v>12946201</v>
      </c>
      <c r="E643" s="147">
        <f>E416+E531</f>
        <v>12157221</v>
      </c>
      <c r="F643" s="148">
        <f t="shared" si="10"/>
        <v>93.905702530031789</v>
      </c>
    </row>
    <row r="644" spans="1:6" s="8" customFormat="1" x14ac:dyDescent="0.25">
      <c r="A644" s="145" t="s">
        <v>1215</v>
      </c>
      <c r="B644" s="146" t="s">
        <v>1247</v>
      </c>
      <c r="C644" s="345">
        <v>631</v>
      </c>
      <c r="D644" s="147">
        <f>IF(D642&gt;=D643,D642-D643,0)</f>
        <v>0</v>
      </c>
      <c r="E644" s="147">
        <f>IF(E642&gt;=E643,E642-E643,0)</f>
        <v>73883</v>
      </c>
      <c r="F644" s="148" t="str">
        <f t="shared" si="10"/>
        <v>-</v>
      </c>
    </row>
    <row r="645" spans="1:6" s="8" customFormat="1" x14ac:dyDescent="0.25">
      <c r="A645" s="145" t="s">
        <v>1215</v>
      </c>
      <c r="B645" s="146" t="s">
        <v>1248</v>
      </c>
      <c r="C645" s="345">
        <v>632</v>
      </c>
      <c r="D645" s="147">
        <f>IF(D643&gt;=D642,D643-D642,0)</f>
        <v>61979</v>
      </c>
      <c r="E645" s="147">
        <f>IF(E643&gt;=E642,E643-E642,0)</f>
        <v>0</v>
      </c>
      <c r="F645" s="148">
        <f t="shared" si="10"/>
        <v>0</v>
      </c>
    </row>
    <row r="646" spans="1:6" s="8" customFormat="1" x14ac:dyDescent="0.25">
      <c r="A646" s="160" t="s">
        <v>2741</v>
      </c>
      <c r="B646" s="146" t="s">
        <v>1249</v>
      </c>
      <c r="C646" s="345">
        <v>633</v>
      </c>
      <c r="D646" s="147">
        <f>IF(D419-D420+D640-D641&gt;=0,D419-D420+D640-D641,0)</f>
        <v>38674</v>
      </c>
      <c r="E646" s="147">
        <f>IF(E419-E420+E640-E641&gt;=0,E419-E420+E640-E641,0)</f>
        <v>0</v>
      </c>
      <c r="F646" s="148">
        <f t="shared" si="10"/>
        <v>0</v>
      </c>
    </row>
    <row r="647" spans="1:6" s="8" customFormat="1" x14ac:dyDescent="0.25">
      <c r="A647" s="160" t="s">
        <v>2742</v>
      </c>
      <c r="B647" s="146" t="s">
        <v>1250</v>
      </c>
      <c r="C647" s="345">
        <v>634</v>
      </c>
      <c r="D647" s="147">
        <f>IF(D420-D419+D641-D640&gt;=0,D420-D419+D641-D640,0)</f>
        <v>0</v>
      </c>
      <c r="E647" s="147">
        <f>IF(E420-E419+E641-E640&gt;=0,E420-E419+E641-E640,0)</f>
        <v>23308</v>
      </c>
      <c r="F647" s="148" t="str">
        <f t="shared" si="10"/>
        <v>-</v>
      </c>
    </row>
    <row r="648" spans="1:6" s="8" customFormat="1" x14ac:dyDescent="0.25">
      <c r="A648" s="145" t="s">
        <v>1215</v>
      </c>
      <c r="B648" s="146" t="s">
        <v>1251</v>
      </c>
      <c r="C648" s="345">
        <v>635</v>
      </c>
      <c r="D648" s="147">
        <f>IF(D644+D646-D645-D647&gt;=0,D644+D646-D645-D647,0)</f>
        <v>0</v>
      </c>
      <c r="E648" s="147">
        <f>IF(E644+E646-E645-E647&gt;=0,E644+E646-E645-E647,0)</f>
        <v>50575</v>
      </c>
      <c r="F648" s="148" t="str">
        <f t="shared" si="10"/>
        <v>-</v>
      </c>
    </row>
    <row r="649" spans="1:6" s="8" customFormat="1" x14ac:dyDescent="0.25">
      <c r="A649" s="145" t="s">
        <v>1215</v>
      </c>
      <c r="B649" s="146" t="s">
        <v>176</v>
      </c>
      <c r="C649" s="345">
        <v>636</v>
      </c>
      <c r="D649" s="147">
        <f>IF(D645+D647-D644-D646&gt;=0,D645+D647-D644-D646,0)</f>
        <v>23305</v>
      </c>
      <c r="E649" s="147">
        <f>IF(E645+E647-E644-E646&gt;=0,E645+E647-E644-E646,0)</f>
        <v>0</v>
      </c>
      <c r="F649" s="148">
        <f t="shared" si="10"/>
        <v>0</v>
      </c>
    </row>
    <row r="650" spans="1:6" s="8" customFormat="1" ht="22.8" x14ac:dyDescent="0.25">
      <c r="A650" s="156" t="s">
        <v>3810</v>
      </c>
      <c r="B650" s="157" t="s">
        <v>177</v>
      </c>
      <c r="C650" s="347">
        <v>637</v>
      </c>
      <c r="D650" s="158">
        <v>805955</v>
      </c>
      <c r="E650" s="158">
        <v>803941</v>
      </c>
      <c r="F650" s="159">
        <f t="shared" si="10"/>
        <v>99.75011011781055</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173526</v>
      </c>
      <c r="E652" s="149">
        <v>102339</v>
      </c>
      <c r="F652" s="148">
        <f t="shared" ref="F652:F677" si="11">IF(D652&lt;&gt;0,IF(E652/D652&gt;=100,"&gt;&gt;100",E652/D652*100),"-")</f>
        <v>58.976176480757928</v>
      </c>
    </row>
    <row r="653" spans="1:6" s="8" customFormat="1" x14ac:dyDescent="0.25">
      <c r="A653" s="145" t="s">
        <v>1208</v>
      </c>
      <c r="B653" s="146" t="s">
        <v>2750</v>
      </c>
      <c r="C653" s="345">
        <v>639</v>
      </c>
      <c r="D653" s="149">
        <v>14263760</v>
      </c>
      <c r="E653" s="149">
        <v>11671280</v>
      </c>
      <c r="F653" s="148">
        <f t="shared" si="11"/>
        <v>81.824708211579562</v>
      </c>
    </row>
    <row r="654" spans="1:6" s="8" customFormat="1" x14ac:dyDescent="0.25">
      <c r="A654" s="145" t="s">
        <v>1209</v>
      </c>
      <c r="B654" s="146" t="s">
        <v>3586</v>
      </c>
      <c r="C654" s="345">
        <v>640</v>
      </c>
      <c r="D654" s="149">
        <v>14334947</v>
      </c>
      <c r="E654" s="149">
        <v>11586337</v>
      </c>
      <c r="F654" s="148">
        <f t="shared" si="11"/>
        <v>80.825809819875857</v>
      </c>
    </row>
    <row r="655" spans="1:6" s="8" customFormat="1" x14ac:dyDescent="0.25">
      <c r="A655" s="145">
        <v>11</v>
      </c>
      <c r="B655" s="146" t="s">
        <v>181</v>
      </c>
      <c r="C655" s="345">
        <v>641</v>
      </c>
      <c r="D655" s="147">
        <f>+D652+D653-D654</f>
        <v>102339</v>
      </c>
      <c r="E655" s="147">
        <f>+E652+E653-E654</f>
        <v>187282</v>
      </c>
      <c r="F655" s="150">
        <f t="shared" si="11"/>
        <v>183.00159274567858</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77</v>
      </c>
      <c r="E657" s="149">
        <v>77</v>
      </c>
      <c r="F657" s="148">
        <f t="shared" si="11"/>
        <v>100</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73</v>
      </c>
      <c r="E659" s="149">
        <v>73</v>
      </c>
      <c r="F659" s="148">
        <f t="shared" si="11"/>
        <v>100</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55030</v>
      </c>
      <c r="E672" s="149">
        <v>67806</v>
      </c>
      <c r="F672" s="148">
        <f t="shared" si="11"/>
        <v>123.21642740323459</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9725831</v>
      </c>
      <c r="E678" s="149">
        <v>10239661</v>
      </c>
      <c r="F678" s="148"/>
    </row>
    <row r="679" spans="1:6" s="8" customFormat="1" x14ac:dyDescent="0.25">
      <c r="A679" s="152">
        <v>63613</v>
      </c>
      <c r="B679" s="163" t="s">
        <v>4078</v>
      </c>
      <c r="C679" s="345">
        <v>665</v>
      </c>
      <c r="D679" s="149">
        <v>10000</v>
      </c>
      <c r="E679" s="149">
        <v>116163</v>
      </c>
      <c r="F679" s="148"/>
    </row>
    <row r="680" spans="1:6" s="8" customFormat="1" x14ac:dyDescent="0.25">
      <c r="A680" s="152">
        <v>63622</v>
      </c>
      <c r="B680" s="163" t="s">
        <v>4079</v>
      </c>
      <c r="C680" s="345">
        <v>666</v>
      </c>
      <c r="D680" s="149">
        <v>1480616</v>
      </c>
      <c r="E680" s="149">
        <v>58220</v>
      </c>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v>3856</v>
      </c>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159553</v>
      </c>
      <c r="E698" s="149">
        <v>92880</v>
      </c>
      <c r="F698" s="148">
        <f t="shared" si="12"/>
        <v>58.212631539363088</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v>23874</v>
      </c>
      <c r="E701" s="149">
        <v>11937</v>
      </c>
      <c r="F701" s="148">
        <f>IF(D701&lt;&gt;0,IF(E701/D701&gt;=100,"&gt;&gt;100",E701/D701*100),"-")</f>
        <v>50</v>
      </c>
    </row>
    <row r="702" spans="1:6" s="8" customFormat="1" x14ac:dyDescent="0.25">
      <c r="A702" s="145">
        <v>31215</v>
      </c>
      <c r="B702" s="146" t="s">
        <v>1641</v>
      </c>
      <c r="C702" s="345">
        <v>688</v>
      </c>
      <c r="D702" s="149">
        <v>21638</v>
      </c>
      <c r="E702" s="149">
        <v>37841</v>
      </c>
      <c r="F702" s="148">
        <f>IF(D702&lt;&gt;0,IF(E702/D702&gt;=100,"&gt;&gt;100",E702/D702*100),"-")</f>
        <v>174.8821517700342</v>
      </c>
    </row>
    <row r="703" spans="1:6" s="8" customFormat="1" x14ac:dyDescent="0.25">
      <c r="A703" s="145">
        <v>32121</v>
      </c>
      <c r="B703" s="146" t="s">
        <v>3797</v>
      </c>
      <c r="C703" s="345">
        <v>689</v>
      </c>
      <c r="D703" s="149">
        <v>233199</v>
      </c>
      <c r="E703" s="149">
        <v>267609</v>
      </c>
      <c r="F703" s="148">
        <f>IF(D703&lt;&gt;0,IF(E703/D703&gt;=100,"&gt;&gt;100",E703/D703*100),"-")</f>
        <v>114.75563788867018</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23967</v>
      </c>
      <c r="E705" s="149">
        <v>17924</v>
      </c>
      <c r="F705" s="148">
        <f>IF(D705&lt;&gt;0,IF(E705/D705&gt;=100,"&gt;&gt;100",E705/D705*100),"-")</f>
        <v>74.786164309258567</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Mandica Vrhovac</v>
      </c>
      <c r="D995" s="293"/>
      <c r="E995" s="293"/>
    </row>
    <row r="996" spans="1:5" ht="15" customHeight="1" x14ac:dyDescent="0.25">
      <c r="A996" s="291" t="str">
        <f>IF(RefStr!H27="","Telefon za kontakt: _________________","Telefon za kontakt: " &amp; RefStr!H27)</f>
        <v>Telefon za kontakt: 031628071</v>
      </c>
      <c r="C996" s="292"/>
    </row>
    <row r="997" spans="1:5" ht="15" customHeight="1" x14ac:dyDescent="0.25">
      <c r="A997" s="291" t="str">
        <f>IF(RefStr!H33="","Odgovorna osoba: _____________________________","Odgovorna osoba: " &amp; RefStr!H33)</f>
        <v>Odgovorna osoba: Andrija Šušak</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2" activePane="bottomLeft" state="frozen"/>
      <selection pane="bottomLeft" activeCell="E289" sqref="E289"/>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09072</v>
      </c>
      <c r="C4" s="414"/>
      <c r="D4" s="414"/>
      <c r="E4" s="415">
        <f>SUM(Skriveni!G977:G1286)</f>
        <v>30128009.772</v>
      </c>
      <c r="F4" s="416"/>
    </row>
    <row r="5" spans="1:6" ht="15" customHeight="1" x14ac:dyDescent="0.2">
      <c r="B5" s="413" t="str">
        <f>"Naziv: "&amp;IF(RefStr!B10&lt;&gt;"",RefStr!B10,"_______________________________________")</f>
        <v>Naziv: OŠ VLADIMIR NAZOR ĐAKOVO</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8791046</v>
      </c>
      <c r="E12" s="96">
        <f>E13+E74</f>
        <v>8918773</v>
      </c>
      <c r="F12" s="123">
        <f t="shared" ref="F12:F75" si="0">IF(D12&gt;0,IF(E12/D12&gt;=100,"&gt;&gt;100",E12/D12*100),"-")</f>
        <v>101.45292152947442</v>
      </c>
    </row>
    <row r="13" spans="1:6" s="3" customFormat="1" x14ac:dyDescent="0.25">
      <c r="A13" s="132">
        <v>0</v>
      </c>
      <c r="B13" s="314" t="s">
        <v>521</v>
      </c>
      <c r="C13" s="303">
        <v>2</v>
      </c>
      <c r="D13" s="97">
        <f>D14+D18+D57+D58+D62+D69</f>
        <v>7882752</v>
      </c>
      <c r="E13" s="97">
        <f>E14+E18+E57+E58+E62+E69</f>
        <v>7914504</v>
      </c>
      <c r="F13" s="124">
        <f t="shared" si="0"/>
        <v>100.40280348791894</v>
      </c>
    </row>
    <row r="14" spans="1:6" s="3" customFormat="1" x14ac:dyDescent="0.25">
      <c r="A14" s="132" t="s">
        <v>1564</v>
      </c>
      <c r="B14" s="314" t="s">
        <v>3259</v>
      </c>
      <c r="C14" s="303">
        <v>3</v>
      </c>
      <c r="D14" s="97">
        <f>D15+D16-D17</f>
        <v>706893</v>
      </c>
      <c r="E14" s="97">
        <f>E15+E16-E17</f>
        <v>706893</v>
      </c>
      <c r="F14" s="124">
        <f t="shared" si="0"/>
        <v>100</v>
      </c>
    </row>
    <row r="15" spans="1:6" s="3" customFormat="1" x14ac:dyDescent="0.25">
      <c r="A15" s="132" t="s">
        <v>3260</v>
      </c>
      <c r="B15" s="314" t="s">
        <v>3261</v>
      </c>
      <c r="C15" s="303">
        <v>4</v>
      </c>
      <c r="D15" s="94">
        <v>706893</v>
      </c>
      <c r="E15" s="94">
        <v>706893</v>
      </c>
      <c r="F15" s="125">
        <f t="shared" si="0"/>
        <v>100</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7175859</v>
      </c>
      <c r="E18" s="97">
        <f>E19+E25+E35+E41+E47+E51</f>
        <v>7207611</v>
      </c>
      <c r="F18" s="124">
        <f t="shared" si="0"/>
        <v>100.44248361067297</v>
      </c>
    </row>
    <row r="19" spans="1:6" s="3" customFormat="1" x14ac:dyDescent="0.25">
      <c r="A19" s="315" t="s">
        <v>362</v>
      </c>
      <c r="B19" s="314" t="s">
        <v>3928</v>
      </c>
      <c r="C19" s="303">
        <v>8</v>
      </c>
      <c r="D19" s="97">
        <f>SUM(D20:D23)-D24</f>
        <v>6986183</v>
      </c>
      <c r="E19" s="97">
        <f>SUM(E20:E23)-E24</f>
        <v>6849194</v>
      </c>
      <c r="F19" s="124">
        <f t="shared" si="0"/>
        <v>98.0391438357684</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11620727</v>
      </c>
      <c r="E21" s="94">
        <v>11620727</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v>65379</v>
      </c>
      <c r="E23" s="94">
        <v>65379</v>
      </c>
      <c r="F23" s="125">
        <f t="shared" si="0"/>
        <v>100</v>
      </c>
    </row>
    <row r="24" spans="1:6" s="3" customFormat="1" x14ac:dyDescent="0.25">
      <c r="A24" s="132" t="s">
        <v>367</v>
      </c>
      <c r="B24" s="314" t="s">
        <v>1155</v>
      </c>
      <c r="C24" s="303">
        <v>13</v>
      </c>
      <c r="D24" s="94">
        <v>4699923</v>
      </c>
      <c r="E24" s="94">
        <v>4836912</v>
      </c>
      <c r="F24" s="125">
        <f t="shared" si="0"/>
        <v>102.91470732605619</v>
      </c>
    </row>
    <row r="25" spans="1:6" s="3" customFormat="1" x14ac:dyDescent="0.25">
      <c r="A25" s="315" t="s">
        <v>1156</v>
      </c>
      <c r="B25" s="314" t="s">
        <v>1261</v>
      </c>
      <c r="C25" s="303">
        <v>14</v>
      </c>
      <c r="D25" s="97">
        <f>SUM(D26:D33)-D34</f>
        <v>179996</v>
      </c>
      <c r="E25" s="97">
        <f>SUM(E26:E33)-E34</f>
        <v>346810</v>
      </c>
      <c r="F25" s="124">
        <f t="shared" si="0"/>
        <v>192.67650392230939</v>
      </c>
    </row>
    <row r="26" spans="1:6" s="3" customFormat="1" x14ac:dyDescent="0.25">
      <c r="A26" s="132" t="s">
        <v>1157</v>
      </c>
      <c r="B26" s="314" t="s">
        <v>3941</v>
      </c>
      <c r="C26" s="303">
        <v>15</v>
      </c>
      <c r="D26" s="94">
        <v>587592</v>
      </c>
      <c r="E26" s="94">
        <v>671022</v>
      </c>
      <c r="F26" s="125">
        <f t="shared" si="0"/>
        <v>114.19862761916433</v>
      </c>
    </row>
    <row r="27" spans="1:6" s="3" customFormat="1" x14ac:dyDescent="0.25">
      <c r="A27" s="132" t="s">
        <v>1158</v>
      </c>
      <c r="B27" s="314" t="s">
        <v>3965</v>
      </c>
      <c r="C27" s="303">
        <v>16</v>
      </c>
      <c r="D27" s="94">
        <v>13329</v>
      </c>
      <c r="E27" s="94">
        <v>16391</v>
      </c>
      <c r="F27" s="125">
        <f t="shared" si="0"/>
        <v>122.97246605146672</v>
      </c>
    </row>
    <row r="28" spans="1:6" s="3" customFormat="1" x14ac:dyDescent="0.25">
      <c r="A28" s="132" t="s">
        <v>1159</v>
      </c>
      <c r="B28" s="314" t="s">
        <v>3943</v>
      </c>
      <c r="C28" s="303">
        <v>17</v>
      </c>
      <c r="D28" s="94">
        <v>5758</v>
      </c>
      <c r="E28" s="94">
        <v>5759</v>
      </c>
      <c r="F28" s="125">
        <f t="shared" si="0"/>
        <v>100.01736714136852</v>
      </c>
    </row>
    <row r="29" spans="1:6" s="3" customFormat="1" x14ac:dyDescent="0.25">
      <c r="A29" s="132" t="s">
        <v>1160</v>
      </c>
      <c r="B29" s="314" t="s">
        <v>3944</v>
      </c>
      <c r="C29" s="303">
        <v>18</v>
      </c>
      <c r="D29" s="94">
        <v>24902</v>
      </c>
      <c r="E29" s="94">
        <v>24902</v>
      </c>
      <c r="F29" s="125">
        <f t="shared" si="0"/>
        <v>100</v>
      </c>
    </row>
    <row r="30" spans="1:6" s="3" customFormat="1" x14ac:dyDescent="0.25">
      <c r="A30" s="132" t="s">
        <v>2449</v>
      </c>
      <c r="B30" s="314" t="s">
        <v>2450</v>
      </c>
      <c r="C30" s="303">
        <v>19</v>
      </c>
      <c r="D30" s="94">
        <v>18239</v>
      </c>
      <c r="E30" s="94">
        <v>18239</v>
      </c>
      <c r="F30" s="125">
        <f t="shared" si="0"/>
        <v>100</v>
      </c>
    </row>
    <row r="31" spans="1:6" s="3" customFormat="1" x14ac:dyDescent="0.25">
      <c r="A31" s="272" t="s">
        <v>2451</v>
      </c>
      <c r="B31" s="314" t="s">
        <v>3946</v>
      </c>
      <c r="C31" s="303">
        <v>20</v>
      </c>
      <c r="D31" s="94"/>
      <c r="E31" s="94"/>
      <c r="F31" s="125" t="str">
        <f t="shared" si="0"/>
        <v>-</v>
      </c>
    </row>
    <row r="32" spans="1:6" s="3" customFormat="1" x14ac:dyDescent="0.25">
      <c r="A32" s="272" t="s">
        <v>2452</v>
      </c>
      <c r="B32" s="314" t="s">
        <v>3947</v>
      </c>
      <c r="C32" s="303">
        <v>21</v>
      </c>
      <c r="D32" s="94">
        <v>633594</v>
      </c>
      <c r="E32" s="94">
        <v>778703</v>
      </c>
      <c r="F32" s="125">
        <f t="shared" si="0"/>
        <v>122.90252117286464</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1103418</v>
      </c>
      <c r="E34" s="94">
        <v>1168206</v>
      </c>
      <c r="F34" s="125">
        <f t="shared" si="0"/>
        <v>105.87157360130068</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9680</v>
      </c>
      <c r="E41" s="97">
        <f>SUM(E42:E45)-E46</f>
        <v>11607</v>
      </c>
      <c r="F41" s="124">
        <f t="shared" si="0"/>
        <v>119.90702479338844</v>
      </c>
    </row>
    <row r="42" spans="1:6" s="3" customFormat="1" x14ac:dyDescent="0.25">
      <c r="A42" s="132" t="s">
        <v>2878</v>
      </c>
      <c r="B42" s="314" t="s">
        <v>2886</v>
      </c>
      <c r="C42" s="303">
        <v>31</v>
      </c>
      <c r="D42" s="94">
        <v>197333</v>
      </c>
      <c r="E42" s="94">
        <v>203197</v>
      </c>
      <c r="F42" s="125">
        <f t="shared" si="0"/>
        <v>102.97162664126122</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v>187653</v>
      </c>
      <c r="E46" s="94">
        <v>191590</v>
      </c>
      <c r="F46" s="125">
        <f t="shared" si="0"/>
        <v>102.09802134791343</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186978</v>
      </c>
      <c r="E60" s="94">
        <v>208664</v>
      </c>
      <c r="F60" s="125">
        <f t="shared" si="0"/>
        <v>111.59815593278353</v>
      </c>
    </row>
    <row r="61" spans="1:6" s="3" customFormat="1" x14ac:dyDescent="0.25">
      <c r="A61" s="132" t="s">
        <v>456</v>
      </c>
      <c r="B61" s="314" t="s">
        <v>617</v>
      </c>
      <c r="C61" s="303">
        <v>50</v>
      </c>
      <c r="D61" s="94">
        <v>186978</v>
      </c>
      <c r="E61" s="94">
        <v>208664</v>
      </c>
      <c r="F61" s="125">
        <f t="shared" si="0"/>
        <v>111.59815593278353</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908294</v>
      </c>
      <c r="E74" s="97">
        <f>E75+E84+E92+E123+E139+E151+E168+E169</f>
        <v>1004269</v>
      </c>
      <c r="F74" s="124">
        <f t="shared" si="0"/>
        <v>110.56651260494949</v>
      </c>
    </row>
    <row r="75" spans="1:6" s="3" customFormat="1" x14ac:dyDescent="0.25">
      <c r="A75" s="272" t="s">
        <v>2744</v>
      </c>
      <c r="B75" s="314" t="s">
        <v>322</v>
      </c>
      <c r="C75" s="303">
        <v>64</v>
      </c>
      <c r="D75" s="97">
        <f>+D76+D81+D82+D83</f>
        <v>102339</v>
      </c>
      <c r="E75" s="97">
        <f>+E76+E81+E82+E83</f>
        <v>187282</v>
      </c>
      <c r="F75" s="124">
        <f t="shared" si="0"/>
        <v>183.00159274567858</v>
      </c>
    </row>
    <row r="76" spans="1:6" s="3" customFormat="1" x14ac:dyDescent="0.25">
      <c r="A76" s="132" t="s">
        <v>3429</v>
      </c>
      <c r="B76" s="317" t="s">
        <v>1885</v>
      </c>
      <c r="C76" s="303">
        <v>65</v>
      </c>
      <c r="D76" s="97">
        <f>SUM(D77:D80)</f>
        <v>101619</v>
      </c>
      <c r="E76" s="97">
        <f>SUM(E77:E80)</f>
        <v>186785</v>
      </c>
      <c r="F76" s="124">
        <f t="shared" ref="F76:F139" si="1">IF(D76&gt;0,IF(E76/D76&gt;=100,"&gt;&gt;100",E76/D76*100),"-")</f>
        <v>183.80913018234779</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101619</v>
      </c>
      <c r="E78" s="94">
        <v>186785</v>
      </c>
      <c r="F78" s="125">
        <f t="shared" si="1"/>
        <v>183.80913018234779</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720</v>
      </c>
      <c r="E82" s="94">
        <v>497</v>
      </c>
      <c r="F82" s="125">
        <f t="shared" si="1"/>
        <v>69.027777777777771</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0</v>
      </c>
      <c r="E84" s="97">
        <f>+E85+SUM(E88:E91)</f>
        <v>13046</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c r="E91" s="94">
        <v>13046</v>
      </c>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0</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805955</v>
      </c>
      <c r="E169" s="97">
        <f>SUM(E170:E172)</f>
        <v>803941</v>
      </c>
      <c r="F169" s="124">
        <f t="shared" si="2"/>
        <v>99.75011011781055</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805955</v>
      </c>
      <c r="E172" s="94">
        <v>803941</v>
      </c>
      <c r="F172" s="125">
        <f t="shared" si="2"/>
        <v>99.75011011781055</v>
      </c>
    </row>
    <row r="173" spans="1:6" s="3" customFormat="1" x14ac:dyDescent="0.25">
      <c r="A173" s="272"/>
      <c r="B173" s="314" t="s">
        <v>1068</v>
      </c>
      <c r="C173" s="303">
        <v>162</v>
      </c>
      <c r="D173" s="97">
        <f>D174+D234</f>
        <v>8791046</v>
      </c>
      <c r="E173" s="97">
        <f>E174+E234</f>
        <v>8918773</v>
      </c>
      <c r="F173" s="124">
        <f t="shared" si="2"/>
        <v>101.45292152947442</v>
      </c>
    </row>
    <row r="174" spans="1:6" s="3" customFormat="1" x14ac:dyDescent="0.25">
      <c r="A174" s="272" t="s">
        <v>3813</v>
      </c>
      <c r="B174" s="314" t="s">
        <v>1145</v>
      </c>
      <c r="C174" s="303">
        <v>163</v>
      </c>
      <c r="D174" s="97">
        <f>D175+D186+D187+D203+D231</f>
        <v>931597</v>
      </c>
      <c r="E174" s="97">
        <f>E175+E186+E187+E203+E231</f>
        <v>953694</v>
      </c>
      <c r="F174" s="124">
        <f t="shared" si="2"/>
        <v>102.37194838540699</v>
      </c>
    </row>
    <row r="175" spans="1:6" s="3" customFormat="1" x14ac:dyDescent="0.25">
      <c r="A175" s="272" t="s">
        <v>1181</v>
      </c>
      <c r="B175" s="314" t="s">
        <v>1547</v>
      </c>
      <c r="C175" s="303">
        <v>164</v>
      </c>
      <c r="D175" s="97">
        <f>SUM(D176:D178)+SUM(D182:D185)</f>
        <v>931597</v>
      </c>
      <c r="E175" s="97">
        <f>SUM(E176:E178)+SUM(E182:E185)</f>
        <v>953694</v>
      </c>
      <c r="F175" s="124">
        <f t="shared" si="2"/>
        <v>102.37194838540699</v>
      </c>
    </row>
    <row r="176" spans="1:6" s="3" customFormat="1" x14ac:dyDescent="0.25">
      <c r="A176" s="272" t="s">
        <v>1182</v>
      </c>
      <c r="B176" s="314" t="s">
        <v>1183</v>
      </c>
      <c r="C176" s="303">
        <v>165</v>
      </c>
      <c r="D176" s="94">
        <v>786726</v>
      </c>
      <c r="E176" s="94">
        <v>765098</v>
      </c>
      <c r="F176" s="125">
        <f t="shared" si="2"/>
        <v>97.250885314582206</v>
      </c>
    </row>
    <row r="177" spans="1:6" s="3" customFormat="1" x14ac:dyDescent="0.25">
      <c r="A177" s="272" t="s">
        <v>1184</v>
      </c>
      <c r="B177" s="314" t="s">
        <v>1185</v>
      </c>
      <c r="C177" s="303">
        <v>166</v>
      </c>
      <c r="D177" s="94">
        <v>142844</v>
      </c>
      <c r="E177" s="94">
        <v>161710</v>
      </c>
      <c r="F177" s="125">
        <f t="shared" si="2"/>
        <v>113.20741508218757</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2027</v>
      </c>
      <c r="E185" s="94">
        <v>26886</v>
      </c>
      <c r="F185" s="125">
        <f t="shared" si="2"/>
        <v>1326.3936852491365</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7859449</v>
      </c>
      <c r="E234" s="97">
        <f>+E235+E243-E247+E251+E252+E253</f>
        <v>7965079</v>
      </c>
      <c r="F234" s="124">
        <f t="shared" si="3"/>
        <v>101.3439873456778</v>
      </c>
    </row>
    <row r="235" spans="1:6" s="3" customFormat="1" x14ac:dyDescent="0.25">
      <c r="A235" s="132" t="s">
        <v>1279</v>
      </c>
      <c r="B235" s="314" t="s">
        <v>3395</v>
      </c>
      <c r="C235" s="303">
        <v>224</v>
      </c>
      <c r="D235" s="97">
        <f>D236-D239</f>
        <v>7882754</v>
      </c>
      <c r="E235" s="97">
        <f>E236-E239</f>
        <v>7914504</v>
      </c>
      <c r="F235" s="124">
        <f t="shared" si="3"/>
        <v>100.40277801387687</v>
      </c>
    </row>
    <row r="236" spans="1:6" s="3" customFormat="1" x14ac:dyDescent="0.25">
      <c r="A236" s="132" t="s">
        <v>1280</v>
      </c>
      <c r="B236" s="314" t="s">
        <v>3396</v>
      </c>
      <c r="C236" s="303">
        <v>225</v>
      </c>
      <c r="D236" s="97">
        <f>SUM(D237:D238)</f>
        <v>7882754</v>
      </c>
      <c r="E236" s="97">
        <f>SUM(E237:E238)</f>
        <v>7914504</v>
      </c>
      <c r="F236" s="124">
        <f t="shared" si="3"/>
        <v>100.40277801387687</v>
      </c>
    </row>
    <row r="237" spans="1:6" s="3" customFormat="1" x14ac:dyDescent="0.25">
      <c r="A237" s="132" t="s">
        <v>1281</v>
      </c>
      <c r="B237" s="314" t="s">
        <v>1282</v>
      </c>
      <c r="C237" s="303">
        <v>226</v>
      </c>
      <c r="D237" s="94">
        <v>7695002</v>
      </c>
      <c r="E237" s="94">
        <v>7716753</v>
      </c>
      <c r="F237" s="125">
        <f t="shared" si="3"/>
        <v>100.28266399410943</v>
      </c>
    </row>
    <row r="238" spans="1:6" s="3" customFormat="1" x14ac:dyDescent="0.25">
      <c r="A238" s="132" t="s">
        <v>1283</v>
      </c>
      <c r="B238" s="314" t="s">
        <v>1284</v>
      </c>
      <c r="C238" s="303">
        <v>227</v>
      </c>
      <c r="D238" s="94">
        <v>187752</v>
      </c>
      <c r="E238" s="94">
        <v>197751</v>
      </c>
      <c r="F238" s="125">
        <f t="shared" si="3"/>
        <v>105.32564233669947</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0</v>
      </c>
      <c r="E243" s="97">
        <f>SUM(E244:E246)</f>
        <v>50575</v>
      </c>
      <c r="F243" s="124" t="str">
        <f t="shared" si="3"/>
        <v>-</v>
      </c>
    </row>
    <row r="244" spans="1:6" s="3" customFormat="1" x14ac:dyDescent="0.25">
      <c r="A244" s="132" t="s">
        <v>2861</v>
      </c>
      <c r="B244" s="314" t="s">
        <v>4121</v>
      </c>
      <c r="C244" s="303">
        <v>233</v>
      </c>
      <c r="D244" s="94"/>
      <c r="E244" s="94">
        <v>50575</v>
      </c>
      <c r="F244" s="125" t="str">
        <f t="shared" si="3"/>
        <v>-</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23305</v>
      </c>
      <c r="E247" s="97">
        <f>SUM(E248:E250)</f>
        <v>0</v>
      </c>
      <c r="F247" s="124">
        <f t="shared" si="3"/>
        <v>0</v>
      </c>
    </row>
    <row r="248" spans="1:6" s="3" customFormat="1" x14ac:dyDescent="0.25">
      <c r="A248" s="132" t="s">
        <v>2927</v>
      </c>
      <c r="B248" s="314" t="s">
        <v>2807</v>
      </c>
      <c r="C248" s="303">
        <v>237</v>
      </c>
      <c r="D248" s="94">
        <v>23305</v>
      </c>
      <c r="E248" s="94"/>
      <c r="F248" s="125">
        <f t="shared" si="3"/>
        <v>0</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c r="E251" s="94"/>
      <c r="F251" s="125" t="str">
        <f t="shared" si="3"/>
        <v>-</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931597</v>
      </c>
      <c r="E288" s="94">
        <v>953694</v>
      </c>
      <c r="F288" s="125">
        <f t="shared" si="4"/>
        <v>102.37194838540699</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Mandica Vrhovac</v>
      </c>
      <c r="B325" s="291"/>
      <c r="D325" s="293"/>
      <c r="E325" s="293"/>
      <c r="F325" s="291"/>
      <c r="G325" s="307"/>
    </row>
    <row r="326" spans="1:7" s="292" customFormat="1" ht="15" customHeight="1" x14ac:dyDescent="0.25">
      <c r="A326" s="291" t="str">
        <f>IF(RefStr!H27="","Telefon za kontakt: _________________","Telefon za kontakt: " &amp; RefStr!H27)</f>
        <v>Telefon za kontakt: 031628071</v>
      </c>
      <c r="B326" s="291"/>
      <c r="F326" s="291"/>
      <c r="G326" s="307"/>
    </row>
    <row r="327" spans="1:7" s="292" customFormat="1" ht="15" customHeight="1" x14ac:dyDescent="0.25">
      <c r="A327" s="291" t="str">
        <f>IF(RefStr!H33="","Odgovorna osoba: _____________________________","Odgovorna osoba: " &amp; RefStr!H33)</f>
        <v>Odgovorna osoba: Andrija Šušak</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tabSelected="1" workbookViewId="0">
      <pane ySplit="1" topLeftCell="A104" activePane="bottomLeft" state="frozen"/>
      <selection pane="bottomLeft" activeCell="E125" sqref="E12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09072</v>
      </c>
      <c r="C4" s="414"/>
      <c r="D4" s="414"/>
      <c r="E4" s="415">
        <f>SUM(Skriveni!G1287:G1423)</f>
        <v>17384865.204</v>
      </c>
      <c r="F4" s="416"/>
    </row>
    <row r="5" spans="1:6" ht="15" customHeight="1" x14ac:dyDescent="0.2">
      <c r="B5" s="413" t="str">
        <f>"Naziv: "&amp;IF(RefStr!B10&lt;&gt;"",RefStr!B10,"_______________________________________")</f>
        <v>Naziv: OŠ VLADIMIR NAZOR ĐAKOVO</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12946200</v>
      </c>
      <c r="E121" s="97">
        <f>E122+E125+E128+E129+SUM(E132:E135)</f>
        <v>12157221</v>
      </c>
      <c r="F121" s="125">
        <f t="shared" si="1"/>
        <v>93.90570978356584</v>
      </c>
    </row>
    <row r="122" spans="1:6" s="3" customFormat="1" x14ac:dyDescent="0.25">
      <c r="A122" s="132" t="s">
        <v>2919</v>
      </c>
      <c r="B122" s="105" t="s">
        <v>3973</v>
      </c>
      <c r="C122" s="303">
        <v>111</v>
      </c>
      <c r="D122" s="97">
        <f>SUM(D123:D124)</f>
        <v>12526195</v>
      </c>
      <c r="E122" s="97">
        <f>SUM(E123:E124)</f>
        <v>11558904</v>
      </c>
      <c r="F122" s="125">
        <f t="shared" si="1"/>
        <v>92.277854528051023</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12526195</v>
      </c>
      <c r="E124" s="94">
        <v>11558904</v>
      </c>
      <c r="F124" s="125">
        <f t="shared" si="1"/>
        <v>92.277854528051023</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420005</v>
      </c>
      <c r="E133" s="94">
        <v>598317</v>
      </c>
      <c r="F133" s="125">
        <f t="shared" si="1"/>
        <v>142.4547326817538</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12946200</v>
      </c>
      <c r="E148" s="107">
        <f>E12+E29+E35+E42+E82+E89+E96+E114+E121+E136</f>
        <v>12157221</v>
      </c>
      <c r="F148" s="126">
        <f t="shared" si="2"/>
        <v>93.90570978356584</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Mandica Vrhovac</v>
      </c>
      <c r="B151" s="291"/>
      <c r="D151" s="293"/>
      <c r="E151" s="293"/>
      <c r="F151" s="291"/>
      <c r="G151" s="307"/>
    </row>
    <row r="152" spans="1:7" s="292" customFormat="1" ht="15" customHeight="1" x14ac:dyDescent="0.25">
      <c r="A152" s="291" t="str">
        <f>IF(RefStr!H27="","Telefon za kontakt: _________________","Telefon za kontakt: " &amp; RefStr!H27)</f>
        <v>Telefon za kontakt: 031628071</v>
      </c>
      <c r="B152" s="291"/>
      <c r="E152" s="291"/>
      <c r="F152" s="291"/>
      <c r="G152" s="307"/>
    </row>
    <row r="153" spans="1:7" s="292" customFormat="1" ht="15" customHeight="1" x14ac:dyDescent="0.25">
      <c r="A153" s="291" t="str">
        <f>IF(RefStr!H33="","Odgovorna osoba: _____________________________","Odgovorna osoba: " &amp; RefStr!H33)</f>
        <v>Odgovorna osoba: Andrija Šušak</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E33" sqref="E33"/>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09072</v>
      </c>
      <c r="C4" s="450"/>
      <c r="D4" s="415">
        <f>SUM(Skriveni!G1424:G1467)</f>
        <v>3697.884</v>
      </c>
      <c r="E4" s="416"/>
    </row>
    <row r="5" spans="1:6" ht="15" customHeight="1" x14ac:dyDescent="0.25">
      <c r="B5" s="413" t="str">
        <f>"Naziv: "&amp;IF(RefStr!B10&lt;&gt;"",RefStr!B10,"_______________________________________")</f>
        <v>Naziv: OŠ VLADIMIR NAZOR ĐAKOVO</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20892</v>
      </c>
      <c r="E12" s="133">
        <f>E13+E29</f>
        <v>20892</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20892</v>
      </c>
      <c r="E29" s="134">
        <f>E30+E37</f>
        <v>20892</v>
      </c>
    </row>
    <row r="30" spans="1:5" s="3" customFormat="1" ht="14.1" customHeight="1" x14ac:dyDescent="0.25">
      <c r="A30" s="301" t="s">
        <v>1215</v>
      </c>
      <c r="B30" s="302" t="s">
        <v>3068</v>
      </c>
      <c r="C30" s="303">
        <v>19</v>
      </c>
      <c r="D30" s="97">
        <f>SUM(D31:D36)</f>
        <v>20892</v>
      </c>
      <c r="E30" s="134">
        <f>SUM(E31:E36)</f>
        <v>20892</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v>20892</v>
      </c>
      <c r="E32" s="135">
        <v>20892</v>
      </c>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Mandica Vrhovac</v>
      </c>
      <c r="B59" s="291"/>
      <c r="D59" s="293"/>
      <c r="E59" s="293"/>
      <c r="F59" s="291"/>
      <c r="G59" s="307"/>
    </row>
    <row r="60" spans="1:7" s="292" customFormat="1" ht="15" customHeight="1" x14ac:dyDescent="0.25">
      <c r="A60" s="291" t="str">
        <f>IF(RefStr!H27="","Telefon za kontakt: _________________","Telefon za kontakt: " &amp; RefStr!H27)</f>
        <v>Telefon za kontakt: 031628071</v>
      </c>
      <c r="B60" s="291"/>
      <c r="F60" s="291"/>
      <c r="G60" s="307"/>
    </row>
    <row r="61" spans="1:7" s="292" customFormat="1" ht="15" customHeight="1" x14ac:dyDescent="0.25">
      <c r="A61" s="291" t="str">
        <f>IF(RefStr!H33="","Odgovorna osoba: _____________________________","Odgovorna osoba: " &amp; RefStr!H33)</f>
        <v>Odgovorna osoba: Andrija Šušak</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3"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9072</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95" activePane="bottomLeft" state="frozen"/>
      <selection pane="bottomLeft" activeCell="D104" sqref="D104"/>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09072</v>
      </c>
      <c r="C4" s="415">
        <f>SUM(Skriveni!G1468:G1561)</f>
        <v>1108300.1229999999</v>
      </c>
      <c r="D4" s="416"/>
    </row>
    <row r="5" spans="1:5" s="23" customFormat="1" ht="15" customHeight="1" x14ac:dyDescent="0.25">
      <c r="B5" s="98" t="str">
        <f>"Naziv: "&amp;IF(RefStr!B10&lt;&gt;"",RefStr!B10,"_______________________________________")</f>
        <v>Naziv: OŠ VLADIMIR NAZOR ĐAKOVO</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125641</v>
      </c>
    </row>
    <row r="13" spans="1:5" s="2" customFormat="1" x14ac:dyDescent="0.25">
      <c r="A13" s="270"/>
      <c r="B13" s="271" t="s">
        <v>2062</v>
      </c>
      <c r="C13" s="264">
        <v>2</v>
      </c>
      <c r="D13" s="140">
        <f>D14+D15+D23+D24</f>
        <v>12998519</v>
      </c>
    </row>
    <row r="14" spans="1:5" s="2" customFormat="1" x14ac:dyDescent="0.25">
      <c r="A14" s="270"/>
      <c r="B14" s="271" t="s">
        <v>4041</v>
      </c>
      <c r="C14" s="264">
        <v>3</v>
      </c>
      <c r="D14" s="141"/>
    </row>
    <row r="15" spans="1:5" s="2" customFormat="1" x14ac:dyDescent="0.25">
      <c r="A15" s="270" t="s">
        <v>1181</v>
      </c>
      <c r="B15" s="271" t="s">
        <v>3078</v>
      </c>
      <c r="C15" s="264">
        <v>4</v>
      </c>
      <c r="D15" s="140">
        <f>SUM(D16:D22)</f>
        <v>12771053</v>
      </c>
    </row>
    <row r="16" spans="1:5" s="2" customFormat="1" x14ac:dyDescent="0.25">
      <c r="A16" s="272" t="s">
        <v>1182</v>
      </c>
      <c r="B16" s="273" t="s">
        <v>1183</v>
      </c>
      <c r="C16" s="264">
        <v>5</v>
      </c>
      <c r="D16" s="141">
        <v>10597070</v>
      </c>
    </row>
    <row r="17" spans="1:4" s="2" customFormat="1" x14ac:dyDescent="0.25">
      <c r="A17" s="272" t="s">
        <v>1184</v>
      </c>
      <c r="B17" s="273" t="s">
        <v>1185</v>
      </c>
      <c r="C17" s="264">
        <v>6</v>
      </c>
      <c r="D17" s="141">
        <v>2061902</v>
      </c>
    </row>
    <row r="18" spans="1:4" s="2" customFormat="1" x14ac:dyDescent="0.25">
      <c r="A18" s="272" t="s">
        <v>1186</v>
      </c>
      <c r="B18" s="273" t="s">
        <v>1187</v>
      </c>
      <c r="C18" s="264">
        <v>7</v>
      </c>
      <c r="D18" s="141">
        <v>5816</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106265</v>
      </c>
    </row>
    <row r="23" spans="1:4" s="2" customFormat="1" x14ac:dyDescent="0.25">
      <c r="A23" s="270" t="s">
        <v>3033</v>
      </c>
      <c r="B23" s="271" t="s">
        <v>3034</v>
      </c>
      <c r="C23" s="264">
        <v>12</v>
      </c>
      <c r="D23" s="141">
        <v>227466</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12170466</v>
      </c>
    </row>
    <row r="31" spans="1:4" s="2" customFormat="1" x14ac:dyDescent="0.25">
      <c r="A31" s="272"/>
      <c r="B31" s="271" t="s">
        <v>4041</v>
      </c>
      <c r="C31" s="264">
        <v>20</v>
      </c>
      <c r="D31" s="141"/>
    </row>
    <row r="32" spans="1:4" s="2" customFormat="1" x14ac:dyDescent="0.25">
      <c r="A32" s="270" t="s">
        <v>1181</v>
      </c>
      <c r="B32" s="271" t="s">
        <v>3081</v>
      </c>
      <c r="C32" s="264">
        <v>21</v>
      </c>
      <c r="D32" s="140">
        <f>SUM(D33:D39)</f>
        <v>11943000</v>
      </c>
    </row>
    <row r="33" spans="1:4" s="2" customFormat="1" x14ac:dyDescent="0.25">
      <c r="A33" s="272" t="s">
        <v>1182</v>
      </c>
      <c r="B33" s="273" t="s">
        <v>1183</v>
      </c>
      <c r="C33" s="264">
        <v>22</v>
      </c>
      <c r="D33" s="141">
        <v>9838125</v>
      </c>
    </row>
    <row r="34" spans="1:4" s="2" customFormat="1" x14ac:dyDescent="0.25">
      <c r="A34" s="272" t="s">
        <v>1184</v>
      </c>
      <c r="B34" s="273" t="s">
        <v>1185</v>
      </c>
      <c r="C34" s="264">
        <v>23</v>
      </c>
      <c r="D34" s="141">
        <v>2019679</v>
      </c>
    </row>
    <row r="35" spans="1:4" s="2" customFormat="1" x14ac:dyDescent="0.25">
      <c r="A35" s="272" t="s">
        <v>1186</v>
      </c>
      <c r="B35" s="273" t="s">
        <v>1187</v>
      </c>
      <c r="C35" s="264">
        <v>24</v>
      </c>
      <c r="D35" s="141">
        <v>5816</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v>79380</v>
      </c>
    </row>
    <row r="40" spans="1:4" s="2" customFormat="1" x14ac:dyDescent="0.25">
      <c r="A40" s="275" t="s">
        <v>3033</v>
      </c>
      <c r="B40" s="271" t="s">
        <v>3034</v>
      </c>
      <c r="C40" s="264">
        <v>29</v>
      </c>
      <c r="D40" s="141">
        <v>227466</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953694</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953694</v>
      </c>
    </row>
    <row r="102" spans="1:5" s="2" customFormat="1" x14ac:dyDescent="0.25">
      <c r="A102" s="272"/>
      <c r="B102" s="280" t="s">
        <v>4041</v>
      </c>
      <c r="C102" s="264">
        <v>91</v>
      </c>
      <c r="D102" s="141"/>
    </row>
    <row r="103" spans="1:5" s="2" customFormat="1" x14ac:dyDescent="0.25">
      <c r="A103" s="272" t="s">
        <v>1181</v>
      </c>
      <c r="B103" s="280" t="s">
        <v>1365</v>
      </c>
      <c r="C103" s="264">
        <v>92</v>
      </c>
      <c r="D103" s="141">
        <v>953694</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Mandica Vrhovac</v>
      </c>
      <c r="B109" s="291"/>
      <c r="C109" s="293"/>
      <c r="D109" s="293"/>
      <c r="E109" s="291"/>
    </row>
    <row r="110" spans="1:5" s="292" customFormat="1" ht="15" customHeight="1" x14ac:dyDescent="0.25">
      <c r="A110" s="291" t="str">
        <f>IF(RefStr!H27="","Telefon za kontakt: _________________","Telefon za kontakt: " &amp; RefStr!H27)</f>
        <v>Telefon za kontakt: 031628071</v>
      </c>
      <c r="B110" s="291"/>
      <c r="E110" s="291"/>
    </row>
    <row r="111" spans="1:5" s="292" customFormat="1" ht="15" customHeight="1" x14ac:dyDescent="0.25">
      <c r="A111" s="291" t="str">
        <f>IF(RefStr!H33="","Odgovorna osoba: _____________________________","Odgovorna osoba: " &amp; RefStr!H33)</f>
        <v>Odgovorna osoba: Andrija Šušak</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2019-01-25T11:59:28Z</cp:lastPrinted>
  <dcterms:created xsi:type="dcterms:W3CDTF">2001-11-21T09:32:18Z</dcterms:created>
  <dcterms:modified xsi:type="dcterms:W3CDTF">2019-01-25T12:47:36Z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